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40" windowWidth="10905" windowHeight="6885" tabRatio="715" activeTab="0"/>
  </bookViews>
  <sheets>
    <sheet name="Net Assets by Component" sheetId="1" r:id="rId1"/>
    <sheet name="Changes in Net Assets" sheetId="2" r:id="rId2"/>
    <sheet name="Fund Balances. Governm'l Funds" sheetId="3" r:id="rId3"/>
    <sheet name="Chgs in Fund Bal's. 10 yrs" sheetId="4" r:id="rId4"/>
    <sheet name="Assessed Valuations" sheetId="5" r:id="rId5"/>
    <sheet name="Property Tax Rates" sheetId="6" r:id="rId6"/>
    <sheet name="Prop Tx Levies &amp; Collects " sheetId="7" r:id="rId7"/>
    <sheet name="Principal Taxpayers" sheetId="8" r:id="rId8"/>
    <sheet name="Tax Collections " sheetId="9" r:id="rId9"/>
    <sheet name="os debt" sheetId="10" r:id="rId10"/>
    <sheet name="Gen Obl Debt" sheetId="11" r:id="rId11"/>
    <sheet name="Comp. Direct &amp; Overlap. Debt" sheetId="12" r:id="rId12"/>
    <sheet name="Legal Debt Margin" sheetId="13" r:id="rId13"/>
    <sheet name="Pledge Rev" sheetId="14" r:id="rId14"/>
    <sheet name="Principal Employers" sheetId="15" r:id="rId15"/>
    <sheet name="Demographic &amp; Economic Stats." sheetId="16" r:id="rId16"/>
    <sheet name="Employees by Func. Pgm." sheetId="17" r:id="rId17"/>
    <sheet name="Operating Indicators" sheetId="18" r:id="rId18"/>
    <sheet name="Capital Assets Stats." sheetId="19" r:id="rId19"/>
    <sheet name="Sheet1" sheetId="20" r:id="rId20"/>
  </sheets>
  <definedNames>
    <definedName name="_xlnm.Print_Area" localSheetId="4">'Assessed Valuations'!$A$1:$X$52</definedName>
    <definedName name="_xlnm.Print_Area" localSheetId="18">'Capital Assets Stats.'!$A$1:$W$50</definedName>
    <definedName name="_xlnm.Print_Area" localSheetId="1">'Changes in Net Assets'!$A$1:$N$127</definedName>
    <definedName name="_xlnm.Print_Area" localSheetId="3">'Chgs in Fund Bal''s. 10 yrs'!$A$1:$W$76</definedName>
    <definedName name="_xlnm.Print_Area" localSheetId="11">'Comp. Direct &amp; Overlap. Debt'!$A$1:$K$58</definedName>
    <definedName name="_xlnm.Print_Area" localSheetId="15">'Demographic &amp; Economic Stats.'!$A$1:$Y$59</definedName>
    <definedName name="_xlnm.Print_Area" localSheetId="16">'Employees by Func. Pgm.'!$A$1:$V$51</definedName>
    <definedName name="_xlnm.Print_Area" localSheetId="2">'Fund Balances. Governm''l Funds'!$A$1:$V$49</definedName>
    <definedName name="_xlnm.Print_Area" localSheetId="10">'Gen Obl Debt'!$A$1:$P$49</definedName>
    <definedName name="_xlnm.Print_Area" localSheetId="12">'Legal Debt Margin'!$A$1:$Y$58</definedName>
    <definedName name="_xlnm.Print_Area" localSheetId="0">'Net Assets by Component'!$A$1:$O$38</definedName>
    <definedName name="_xlnm.Print_Area" localSheetId="17">'Operating Indicators'!$A$1:$N$210</definedName>
    <definedName name="_xlnm.Print_Area" localSheetId="9">'os debt'!$A$1:$AA$58</definedName>
    <definedName name="_xlnm.Print_Area" localSheetId="13">'Pledge Rev'!$A$1:$M$38</definedName>
    <definedName name="_xlnm.Print_Area" localSheetId="14">'Principal Employers'!$A$1:$F$50</definedName>
    <definedName name="_xlnm.Print_Area" localSheetId="7">'Principal Taxpayers'!$A$1:$K$54</definedName>
    <definedName name="_xlnm.Print_Area" localSheetId="6">'Prop Tx Levies &amp; Collects '!$A$1:$AA$42</definedName>
    <definedName name="_xlnm.Print_Area" localSheetId="5">'Property Tax Rates'!$A$1:$Y$55</definedName>
    <definedName name="_xlnm.Print_Area" localSheetId="8">'Tax Collections '!$A$1:$V$64</definedName>
  </definedNames>
  <calcPr fullCalcOnLoad="1"/>
</workbook>
</file>

<file path=xl/comments2.xml><?xml version="1.0" encoding="utf-8"?>
<comments xmlns="http://schemas.openxmlformats.org/spreadsheetml/2006/main">
  <authors>
    <author>City of Bedford</author>
  </authors>
  <commentList>
    <comment ref="F7" authorId="0">
      <text>
        <r>
          <rPr>
            <b/>
            <sz val="8"/>
            <rFont val="Tahoma"/>
            <family val="0"/>
          </rPr>
          <t>Obtain from "Statement of Activities"</t>
        </r>
        <r>
          <rPr>
            <sz val="8"/>
            <rFont val="Tahoma"/>
            <family val="0"/>
          </rPr>
          <t xml:space="preserve">
</t>
        </r>
      </text>
    </comment>
  </commentList>
</comments>
</file>

<file path=xl/comments3.xml><?xml version="1.0" encoding="utf-8"?>
<comments xmlns="http://schemas.openxmlformats.org/spreadsheetml/2006/main">
  <authors>
    <author>City of Bedford</author>
  </authors>
  <commentList>
    <comment ref="C7" authorId="0">
      <text>
        <r>
          <rPr>
            <b/>
            <sz val="8"/>
            <rFont val="Tahoma"/>
            <family val="0"/>
          </rPr>
          <t>GET THIS INFO FROM THE BALANCE SHEET UNDER FUND BALANCES IN THE FINANCIAL SECTION OF NEWLY FINISHED CAFR STATEMENTS</t>
        </r>
        <r>
          <rPr>
            <sz val="8"/>
            <rFont val="Tahoma"/>
            <family val="0"/>
          </rPr>
          <t xml:space="preserve">
</t>
        </r>
      </text>
    </comment>
  </commentList>
</comments>
</file>

<file path=xl/comments4.xml><?xml version="1.0" encoding="utf-8"?>
<comments xmlns="http://schemas.openxmlformats.org/spreadsheetml/2006/main">
  <authors>
    <author>City of Bedford</author>
  </authors>
  <commentList>
    <comment ref="O49" authorId="0">
      <text>
        <r>
          <rPr>
            <b/>
            <sz val="8"/>
            <rFont val="Tahoma"/>
            <family val="0"/>
          </rPr>
          <t>1999 City Hall Bond Issue - 20 year</t>
        </r>
        <r>
          <rPr>
            <sz val="8"/>
            <rFont val="Tahoma"/>
            <family val="0"/>
          </rPr>
          <t xml:space="preserve">
</t>
        </r>
      </text>
    </comment>
    <comment ref="X50" authorId="0">
      <text>
        <r>
          <rPr>
            <b/>
            <sz val="8"/>
            <rFont val="Tahoma"/>
            <family val="0"/>
          </rPr>
          <t>Northfield &amp; Rockside Special Assessment Issue</t>
        </r>
        <r>
          <rPr>
            <sz val="8"/>
            <rFont val="Tahoma"/>
            <family val="0"/>
          </rPr>
          <t xml:space="preserve">
</t>
        </r>
      </text>
    </comment>
    <comment ref="C7" authorId="0">
      <text>
        <r>
          <rPr>
            <b/>
            <sz val="8"/>
            <rFont val="Tahoma"/>
            <family val="0"/>
          </rPr>
          <t>These numbers are from "</t>
        </r>
        <r>
          <rPr>
            <b/>
            <i/>
            <sz val="8"/>
            <rFont val="Tahoma"/>
            <family val="2"/>
          </rPr>
          <t xml:space="preserve">Statement of Revenues, Expenditures and Changes in Fund Balances - Governmental Funds"
</t>
        </r>
        <r>
          <rPr>
            <b/>
            <sz val="8"/>
            <rFont val="Tahoma"/>
            <family val="2"/>
          </rPr>
          <t>from the Financial Section of New CAFR</t>
        </r>
        <r>
          <rPr>
            <sz val="8"/>
            <rFont val="Tahoma"/>
            <family val="0"/>
          </rPr>
          <t xml:space="preserve">
</t>
        </r>
      </text>
    </comment>
  </commentList>
</comments>
</file>

<file path=xl/comments6.xml><?xml version="1.0" encoding="utf-8"?>
<comments xmlns="http://schemas.openxmlformats.org/spreadsheetml/2006/main">
  <authors>
    <author>City of Bedford</author>
  </authors>
  <commentList>
    <comment ref="C9" authorId="0">
      <text>
        <r>
          <rPr>
            <sz val="10"/>
            <rFont val="Tahoma"/>
            <family val="2"/>
          </rPr>
          <t>Go to</t>
        </r>
        <r>
          <rPr>
            <b/>
            <sz val="10"/>
            <rFont val="Tahoma"/>
            <family val="2"/>
          </rPr>
          <t xml:space="preserve"> http://tax.ohio.gov</t>
        </r>
        <r>
          <rPr>
            <sz val="10"/>
            <rFont val="Tahoma"/>
            <family val="2"/>
          </rPr>
          <t xml:space="preserve">
</t>
        </r>
        <r>
          <rPr>
            <i/>
            <sz val="10"/>
            <rFont val="Tahoma"/>
            <family val="2"/>
          </rPr>
          <t>click</t>
        </r>
        <r>
          <rPr>
            <sz val="10"/>
            <rFont val="Tahoma"/>
            <family val="2"/>
          </rPr>
          <t xml:space="preserve"> </t>
        </r>
        <r>
          <rPr>
            <b/>
            <sz val="10"/>
            <rFont val="Tahoma"/>
            <family val="2"/>
          </rPr>
          <t>RESEARCH</t>
        </r>
        <r>
          <rPr>
            <sz val="10"/>
            <rFont val="Tahoma"/>
            <family val="2"/>
          </rPr>
          <t xml:space="preserve">
</t>
        </r>
        <r>
          <rPr>
            <i/>
            <sz val="10"/>
            <rFont val="Tahoma"/>
            <family val="2"/>
          </rPr>
          <t>click</t>
        </r>
        <r>
          <rPr>
            <sz val="10"/>
            <rFont val="Tahoma"/>
            <family val="2"/>
          </rPr>
          <t xml:space="preserve"> </t>
        </r>
        <r>
          <rPr>
            <b/>
            <sz val="10"/>
            <rFont val="Tahoma"/>
            <family val="2"/>
          </rPr>
          <t>PROPERTY TAX STATISTICS</t>
        </r>
        <r>
          <rPr>
            <sz val="10"/>
            <rFont val="Tahoma"/>
            <family val="2"/>
          </rPr>
          <t xml:space="preserve">
</t>
        </r>
        <r>
          <rPr>
            <i/>
            <sz val="10"/>
            <rFont val="Tahoma"/>
            <family val="2"/>
          </rPr>
          <t>click</t>
        </r>
        <r>
          <rPr>
            <sz val="10"/>
            <rFont val="Tahoma"/>
            <family val="2"/>
          </rPr>
          <t xml:space="preserve"> </t>
        </r>
        <r>
          <rPr>
            <b/>
            <u val="single"/>
            <sz val="10"/>
            <rFont val="Tahoma"/>
            <family val="2"/>
          </rPr>
          <t>Abstracts</t>
        </r>
        <r>
          <rPr>
            <u val="single"/>
            <sz val="10"/>
            <rFont val="Tahoma"/>
            <family val="2"/>
          </rPr>
          <t xml:space="preserve">
</t>
        </r>
        <r>
          <rPr>
            <i/>
            <sz val="10"/>
            <rFont val="Tahoma"/>
            <family val="2"/>
          </rPr>
          <t>click</t>
        </r>
        <r>
          <rPr>
            <sz val="10"/>
            <rFont val="Tahoma"/>
            <family val="2"/>
          </rPr>
          <t xml:space="preserve"> the year under:
</t>
        </r>
        <r>
          <rPr>
            <b/>
            <sz val="10"/>
            <rFont val="Tahoma"/>
            <family val="2"/>
          </rPr>
          <t>Property Tax Rate Abstract by Taxing District</t>
        </r>
      </text>
    </comment>
  </commentList>
</comments>
</file>

<file path=xl/sharedStrings.xml><?xml version="1.0" encoding="utf-8"?>
<sst xmlns="http://schemas.openxmlformats.org/spreadsheetml/2006/main" count="962" uniqueCount="625">
  <si>
    <t xml:space="preserve"> </t>
  </si>
  <si>
    <t>Governmental Activities</t>
  </si>
  <si>
    <t>Total Governmental Activities Net  Assets</t>
  </si>
  <si>
    <t>Business Type - Activities</t>
  </si>
  <si>
    <t>Total Business-Type Activities Net Assets</t>
  </si>
  <si>
    <t>Primary Government</t>
  </si>
  <si>
    <t xml:space="preserve">Total Primary Government Net Assets </t>
  </si>
  <si>
    <t>Last Ten Years</t>
  </si>
  <si>
    <t>Expenditures</t>
  </si>
  <si>
    <t xml:space="preserve">  General Government</t>
  </si>
  <si>
    <t xml:space="preserve">    Police</t>
  </si>
  <si>
    <t xml:space="preserve">    Fire</t>
  </si>
  <si>
    <t xml:space="preserve">  Public Health and Welfare</t>
  </si>
  <si>
    <t xml:space="preserve">  Leisure Time Activities</t>
  </si>
  <si>
    <t xml:space="preserve">  Community Development</t>
  </si>
  <si>
    <t xml:space="preserve">  Transportation</t>
  </si>
  <si>
    <t>Changes in Net Assets</t>
  </si>
  <si>
    <t>(Accrual Basis of Accounting)</t>
  </si>
  <si>
    <t>Program Revenues</t>
  </si>
  <si>
    <t>Total Governmental Activities Program Revenues</t>
  </si>
  <si>
    <t>Total Primary Government Program Revenues</t>
  </si>
  <si>
    <t>Business-Type Activities</t>
  </si>
  <si>
    <t>Governmental Activities:</t>
  </si>
  <si>
    <t>Total Governmental Activities Expenses</t>
  </si>
  <si>
    <t>Total Business-Type Activities Expenses</t>
  </si>
  <si>
    <t>Total Primary Government Program Expenses</t>
  </si>
  <si>
    <t>Net (Expense)/Revenue</t>
  </si>
  <si>
    <t>Governmental Actvities</t>
  </si>
  <si>
    <t>Total Primary Government Net Expense</t>
  </si>
  <si>
    <t>Total Business-Type Activities Program Revenues</t>
  </si>
  <si>
    <t>General Revenues and Other Changes in Net Assets</t>
  </si>
  <si>
    <t>Total Primary Government General Revenues</t>
  </si>
  <si>
    <t>and Other Changes in Net Assets</t>
  </si>
  <si>
    <t>Fund Balances, Governmental Funds</t>
  </si>
  <si>
    <t>General Fund</t>
  </si>
  <si>
    <t xml:space="preserve">   Reserved</t>
  </si>
  <si>
    <t>Total General Fund</t>
  </si>
  <si>
    <t xml:space="preserve">   Unreserved</t>
  </si>
  <si>
    <t xml:space="preserve">      Special Revenue funds</t>
  </si>
  <si>
    <t xml:space="preserve">      Debt Service funds</t>
  </si>
  <si>
    <t xml:space="preserve">      Capital Projects funds</t>
  </si>
  <si>
    <t>Total All Other Governmental Funds</t>
  </si>
  <si>
    <t>All Other Governmental Funds</t>
  </si>
  <si>
    <t>Total Governmental Funds</t>
  </si>
  <si>
    <t>(Modified Accrual Basis of Accounting)</t>
  </si>
  <si>
    <t>Revenues</t>
  </si>
  <si>
    <t>Changes in Fund Balances, Governmental Funds</t>
  </si>
  <si>
    <t>Property and Other Taxes</t>
  </si>
  <si>
    <t>Municipal Income Taxes</t>
  </si>
  <si>
    <t>Charges for Services</t>
  </si>
  <si>
    <t>Fees, Licenses and Permits</t>
  </si>
  <si>
    <t>Fines and Forfeitures</t>
  </si>
  <si>
    <t>Intergovernmental</t>
  </si>
  <si>
    <t>Special Assessments</t>
  </si>
  <si>
    <t>Interest</t>
  </si>
  <si>
    <t>Other</t>
  </si>
  <si>
    <t>Total Revenues</t>
  </si>
  <si>
    <t>Current:</t>
  </si>
  <si>
    <t xml:space="preserve">  Security of Persons and Property:</t>
  </si>
  <si>
    <t xml:space="preserve">  Basic Utilities Services   </t>
  </si>
  <si>
    <t>Capital Outlay</t>
  </si>
  <si>
    <t>Debt Service:</t>
  </si>
  <si>
    <t xml:space="preserve">  Principal Retirement</t>
  </si>
  <si>
    <t xml:space="preserve">  Interest and Fiscal Charges</t>
  </si>
  <si>
    <t xml:space="preserve">  Bond Issuance Costs</t>
  </si>
  <si>
    <t>Total Expenditures</t>
  </si>
  <si>
    <t>Excess of Revenues Over</t>
  </si>
  <si>
    <t xml:space="preserve">  (Under) Expenditures</t>
  </si>
  <si>
    <t>Other Financing Sources (Uses)</t>
  </si>
  <si>
    <t>Sale of Capital Assets</t>
  </si>
  <si>
    <t>General Obligation Bonds Issued</t>
  </si>
  <si>
    <t>Special Assessment Bonds Issued</t>
  </si>
  <si>
    <t>Transfers In</t>
  </si>
  <si>
    <t>Transfers Out</t>
  </si>
  <si>
    <t>Total Other Financing Sources (Uses)</t>
  </si>
  <si>
    <t>Net Change in Fund Balances</t>
  </si>
  <si>
    <t>Debt Service as a Percentage of Noncapital Expenditures</t>
  </si>
  <si>
    <t>Inception of Capital Lease</t>
  </si>
  <si>
    <t>Notes Issued</t>
  </si>
  <si>
    <t>General Government</t>
  </si>
  <si>
    <t>Public Health and Welfare</t>
  </si>
  <si>
    <t>Leisure Time Activities</t>
  </si>
  <si>
    <t>Community Development</t>
  </si>
  <si>
    <t>Transportation</t>
  </si>
  <si>
    <t>Basic Utility Services</t>
  </si>
  <si>
    <t>Water</t>
  </si>
  <si>
    <t>Wastewater</t>
  </si>
  <si>
    <t>Police</t>
  </si>
  <si>
    <t>Fire</t>
  </si>
  <si>
    <t>Function/Program</t>
  </si>
  <si>
    <t>Restricted:</t>
  </si>
  <si>
    <t>Capital Projects</t>
  </si>
  <si>
    <t>Debt Service</t>
  </si>
  <si>
    <t>Streets</t>
  </si>
  <si>
    <t>Other  Purposes</t>
  </si>
  <si>
    <t>Unrestricted</t>
  </si>
  <si>
    <t>Renewal and Replacement</t>
  </si>
  <si>
    <t xml:space="preserve">Restricted </t>
  </si>
  <si>
    <t>Charges for Services:</t>
  </si>
  <si>
    <t xml:space="preserve">Security of Persons and Property: </t>
  </si>
  <si>
    <t>Subtotal - Charges for Services</t>
  </si>
  <si>
    <t>Capital Grants and Contributions</t>
  </si>
  <si>
    <t xml:space="preserve">Basic Utility Services  </t>
  </si>
  <si>
    <t>Subtotal - Capital Grants and Contributions</t>
  </si>
  <si>
    <t>Capital Grants and Contributions:</t>
  </si>
  <si>
    <t>Operating Grants and Contributions:</t>
  </si>
  <si>
    <t>Expenses</t>
  </si>
  <si>
    <t>Business-Type Activities:</t>
  </si>
  <si>
    <t>Year</t>
  </si>
  <si>
    <t>Total</t>
  </si>
  <si>
    <t>Tax Collections</t>
  </si>
  <si>
    <t>Property Tax Rates - Direct and Overlapping Governments</t>
  </si>
  <si>
    <t>(Per $1,000 of Assessed Valuation)</t>
  </si>
  <si>
    <t>Collection</t>
  </si>
  <si>
    <t>General</t>
  </si>
  <si>
    <t>County</t>
  </si>
  <si>
    <t xml:space="preserve">Last Ten Years </t>
  </si>
  <si>
    <t>Public Utility</t>
  </si>
  <si>
    <t>Real Property</t>
  </si>
  <si>
    <t>Property</t>
  </si>
  <si>
    <t>Taxable Property</t>
  </si>
  <si>
    <t>Permanent</t>
  </si>
  <si>
    <t>Taxpayer</t>
  </si>
  <si>
    <t>Parcel Number</t>
  </si>
  <si>
    <t>Assessed Valuation (1)</t>
  </si>
  <si>
    <t>Assessed Valuation</t>
  </si>
  <si>
    <t>#  813-02-003</t>
  </si>
  <si>
    <t>#  814-34-520A</t>
  </si>
  <si>
    <t>#  814-08-009</t>
  </si>
  <si>
    <t>#  812-20-001</t>
  </si>
  <si>
    <t>#  811-26-001</t>
  </si>
  <si>
    <t>#  814-34-550A</t>
  </si>
  <si>
    <t>#  811-05-015</t>
  </si>
  <si>
    <t>#  812-16-005</t>
  </si>
  <si>
    <t>Meadowbrook Development Corporation</t>
  </si>
  <si>
    <t>#  813-05-004</t>
  </si>
  <si>
    <t>#  812-35-003</t>
  </si>
  <si>
    <t>%</t>
  </si>
  <si>
    <t>Property Tax Levies And Collections</t>
  </si>
  <si>
    <t>Percent of</t>
  </si>
  <si>
    <t>Accumulated</t>
  </si>
  <si>
    <t>Current</t>
  </si>
  <si>
    <t>Current Tax</t>
  </si>
  <si>
    <t>Delinquent</t>
  </si>
  <si>
    <t>Percent of Total</t>
  </si>
  <si>
    <t>Outstanding</t>
  </si>
  <si>
    <t>Percentage of</t>
  </si>
  <si>
    <t>Tax</t>
  </si>
  <si>
    <t>Collections</t>
  </si>
  <si>
    <t>Delinquent Taxes</t>
  </si>
  <si>
    <t>Levy</t>
  </si>
  <si>
    <t>To Tax Levy</t>
  </si>
  <si>
    <t>Collections (1)</t>
  </si>
  <si>
    <t>Taxes</t>
  </si>
  <si>
    <t>to Total Tax Levy</t>
  </si>
  <si>
    <t>2000</t>
  </si>
  <si>
    <t>1999</t>
  </si>
  <si>
    <t>1998</t>
  </si>
  <si>
    <t>1997</t>
  </si>
  <si>
    <t>1995</t>
  </si>
  <si>
    <t>1993</t>
  </si>
  <si>
    <t xml:space="preserve"> (1) State reimbursement of rollback and homestead exemptions are included.</t>
  </si>
  <si>
    <t>Total Assessed Property Value</t>
  </si>
  <si>
    <t>Less:</t>
  </si>
  <si>
    <t>Special Assessment Bonds</t>
  </si>
  <si>
    <t>General Obligation Bond Retirement Fund Balance</t>
  </si>
  <si>
    <t>Source: City Financial Records</t>
  </si>
  <si>
    <t>Net Debt Within 5 ½ % Limitations</t>
  </si>
  <si>
    <t>Unvoted Legal Debt Margin Within 5 ½ % Limitations</t>
  </si>
  <si>
    <t>(10 ½ % of Assessed Valuation)</t>
  </si>
  <si>
    <t>Overall Legal Debt Limit</t>
  </si>
  <si>
    <t>Bond Anticipation Notes</t>
  </si>
  <si>
    <t>OPWC Loans</t>
  </si>
  <si>
    <t>OWDA Loans</t>
  </si>
  <si>
    <t>Unvoted legal Debt Margin as a Percentage of the</t>
  </si>
  <si>
    <t>Unvoted Debt Limitation</t>
  </si>
  <si>
    <t>Total Net Debt Applicable to Debt Limit</t>
  </si>
  <si>
    <t>Legal Debt Margin Within 10 ½ % Limitations</t>
  </si>
  <si>
    <t>Legal Debt Margin as a Percentage of the Debt Limit</t>
  </si>
  <si>
    <t>Total Gross Indebtedness</t>
  </si>
  <si>
    <t>General Obligation Revenue Notes/Bonds</t>
  </si>
  <si>
    <t>Demographic and Economic Statistics</t>
  </si>
  <si>
    <t>(1)</t>
  </si>
  <si>
    <t>(1) Source: U. S. Census</t>
  </si>
  <si>
    <t>(5) Computation of per capita personal income multiplied by population</t>
  </si>
  <si>
    <t>Principal Employers</t>
  </si>
  <si>
    <t>Full-Time Equivalent City Government Employees by Function/Program</t>
  </si>
  <si>
    <t>Council</t>
  </si>
  <si>
    <t>Finance</t>
  </si>
  <si>
    <t>City Manager</t>
  </si>
  <si>
    <t>Law</t>
  </si>
  <si>
    <t>Court</t>
  </si>
  <si>
    <t>Amount</t>
  </si>
  <si>
    <t>Percentage</t>
  </si>
  <si>
    <t>Applicable</t>
  </si>
  <si>
    <t>Jurisdiction</t>
  </si>
  <si>
    <t>to City (1)</t>
  </si>
  <si>
    <t>Direct</t>
  </si>
  <si>
    <t>Overlapping</t>
  </si>
  <si>
    <t xml:space="preserve">  Transit Authority</t>
  </si>
  <si>
    <t>Total Overlapping Debt</t>
  </si>
  <si>
    <t>assessed valuation within the City by its total assessed valuation.</t>
  </si>
  <si>
    <t>Percentages were determined by dividing each overlapping subdivision's</t>
  </si>
  <si>
    <t>Employer</t>
  </si>
  <si>
    <t>Employees</t>
  </si>
  <si>
    <t>Public Health Services</t>
  </si>
  <si>
    <t>Security of Persons &amp; Property</t>
  </si>
  <si>
    <t>Service</t>
  </si>
  <si>
    <t>Cemetery</t>
  </si>
  <si>
    <t>Street M&amp;R</t>
  </si>
  <si>
    <t>Public Building</t>
  </si>
  <si>
    <t>Recreation</t>
  </si>
  <si>
    <t>Ellenwood Center</t>
  </si>
  <si>
    <t>Totals:</t>
  </si>
  <si>
    <t>Economic Development</t>
  </si>
  <si>
    <t>Operating Indicators by Function/Program</t>
  </si>
  <si>
    <t>Construction Permits Issued</t>
  </si>
  <si>
    <t>Estimated Value of Construction</t>
  </si>
  <si>
    <t>Number of Planning Commission docket items</t>
  </si>
  <si>
    <t>DUI Arrests</t>
  </si>
  <si>
    <t>Motor Vehicle Accidents</t>
  </si>
  <si>
    <t>Learn to swim enrollment</t>
  </si>
  <si>
    <t>Capital Assets Statistics by Function/Program</t>
  </si>
  <si>
    <t>Square Footage Occupied</t>
  </si>
  <si>
    <t>Inspection Vehicles</t>
  </si>
  <si>
    <t>Stations</t>
  </si>
  <si>
    <t>Square Footage of Building</t>
  </si>
  <si>
    <t>Vehicles</t>
  </si>
  <si>
    <t>Number of Parks</t>
  </si>
  <si>
    <t>Square Footage of Ellenwood Building</t>
  </si>
  <si>
    <t>Other Public Works</t>
  </si>
  <si>
    <t>Streets (miles)</t>
  </si>
  <si>
    <t>Number of Streetlights (per light bill)</t>
  </si>
  <si>
    <t>Sanitary Sewers (miles)</t>
  </si>
  <si>
    <t>Storm Sewers (miles)</t>
  </si>
  <si>
    <t>Number of Pools</t>
  </si>
  <si>
    <t>Number of Ice Rinks</t>
  </si>
  <si>
    <t>Number of Tennis Courts</t>
  </si>
  <si>
    <t>Number of Skateboarding Areas</t>
  </si>
  <si>
    <t>Number of Baseball Diamonds</t>
  </si>
  <si>
    <t>Number of Tot Lots</t>
  </si>
  <si>
    <t>Number of Soccer Fields</t>
  </si>
  <si>
    <t>Interest and Fiscal Charges</t>
  </si>
  <si>
    <t>Subtotal - Operating Grants and Contributions</t>
  </si>
  <si>
    <t>Taxes:</t>
  </si>
  <si>
    <t>Property and Other Local Taxes Levied For:</t>
  </si>
  <si>
    <t>General Purposes</t>
  </si>
  <si>
    <t>Other Purposes</t>
  </si>
  <si>
    <t>Municipal Income Taxes levied for:</t>
  </si>
  <si>
    <t xml:space="preserve">Grants and Entitlements not Restricted to </t>
  </si>
  <si>
    <t>Specific Programs</t>
  </si>
  <si>
    <t>Investment Income</t>
  </si>
  <si>
    <t xml:space="preserve">Gain on Sale of Capital Assets </t>
  </si>
  <si>
    <t xml:space="preserve">Miscellaneous </t>
  </si>
  <si>
    <t>Total Governmental Activites</t>
  </si>
  <si>
    <t>Change in Net Assets</t>
  </si>
  <si>
    <t>Total Primary Government Change in Net Assets</t>
  </si>
  <si>
    <t>n/a</t>
  </si>
  <si>
    <t>n/a - Information not available</t>
  </si>
  <si>
    <t>Municipal Pool</t>
  </si>
  <si>
    <t>Service Vehicles</t>
  </si>
  <si>
    <t>Planning</t>
  </si>
  <si>
    <t>Civil Service</t>
  </si>
  <si>
    <t>EMS Calls</t>
  </si>
  <si>
    <t>Fire Calls</t>
  </si>
  <si>
    <t>Fire Safety Inspections</t>
  </si>
  <si>
    <t>Engineer</t>
  </si>
  <si>
    <t>Administration</t>
  </si>
  <si>
    <t>Building</t>
  </si>
  <si>
    <t xml:space="preserve">Fire  </t>
  </si>
  <si>
    <t>Police - Auxiliary/Guards</t>
  </si>
  <si>
    <t>Police - Jailers</t>
  </si>
  <si>
    <t>Police - Animal Wardens</t>
  </si>
  <si>
    <t>Fire - Secretary - Other</t>
  </si>
  <si>
    <t>Police - Dispatchers/Office/Other</t>
  </si>
  <si>
    <t>Building Department Indicators</t>
  </si>
  <si>
    <t>Number of Resolutions Passed</t>
  </si>
  <si>
    <t>Number of Ordinances Passed</t>
  </si>
  <si>
    <t>Finance Department</t>
  </si>
  <si>
    <t>Income Tax Department</t>
  </si>
  <si>
    <t xml:space="preserve">Number of Individual Returns </t>
  </si>
  <si>
    <t xml:space="preserve">Number of Business Returns </t>
  </si>
  <si>
    <t>Number of Reciepts issued</t>
  </si>
  <si>
    <t>Number of Journal Entries issued</t>
  </si>
  <si>
    <t>Number of Budget Adjustments issued</t>
  </si>
  <si>
    <t xml:space="preserve">Engineer Contracted Services </t>
  </si>
  <si>
    <t>Dollar amount of Construction overseen by Engineer</t>
  </si>
  <si>
    <t>Zoning Board of Appeals docket items</t>
  </si>
  <si>
    <t xml:space="preserve">Municipal Court </t>
  </si>
  <si>
    <t xml:space="preserve">Number of Civil Cases </t>
  </si>
  <si>
    <t>Number of Criminal cases</t>
  </si>
  <si>
    <t>Number of Births</t>
  </si>
  <si>
    <t>Number of Deaths</t>
  </si>
  <si>
    <t>Vital Statistics</t>
  </si>
  <si>
    <t xml:space="preserve">Civil Service </t>
  </si>
  <si>
    <t>Number of hires of Police Officers from certified lists</t>
  </si>
  <si>
    <t>Number of hires of Fire/Medics from certified lists</t>
  </si>
  <si>
    <t>No. of Municipal Swimming Passes</t>
  </si>
  <si>
    <t>Number of police entry tests administered</t>
  </si>
  <si>
    <t>Number of fire entry tests administered</t>
  </si>
  <si>
    <t>Number of  police promotional tests administered</t>
  </si>
  <si>
    <t>Number of fire promotional tests administered</t>
  </si>
  <si>
    <t>Number of promotions from police certified lists</t>
  </si>
  <si>
    <t>Number of promotions from fire certified lists</t>
  </si>
  <si>
    <t xml:space="preserve">Agency Ratings - Standard &amp; Poors </t>
  </si>
  <si>
    <t>Agency Ratings - Moody's Financial Services</t>
  </si>
  <si>
    <t>Amount of checks written</t>
  </si>
  <si>
    <t>Number of checks/ vouchers issued</t>
  </si>
  <si>
    <t>Number of business withholding accounts</t>
  </si>
  <si>
    <t>Ambulance Billing Collections (net)</t>
  </si>
  <si>
    <t>Grant amounts received due to Economic Development Dept.</t>
  </si>
  <si>
    <t>Annual number of balance due statements forms processed</t>
  </si>
  <si>
    <t>Annual number of Corporate withholding forms processed</t>
  </si>
  <si>
    <t>Annual number of estimated payment forms processed</t>
  </si>
  <si>
    <t>Annual number of reconciliations of withholdings processed</t>
  </si>
  <si>
    <t>Health Insurance Costs vs General Fund Expenditures %</t>
  </si>
  <si>
    <t>Interest earnings for fiscal year (cash basis)</t>
  </si>
  <si>
    <t>Number of Health Inspections</t>
  </si>
  <si>
    <t xml:space="preserve">Number of permits issued </t>
  </si>
  <si>
    <t>Amount of Revenue generated from permits</t>
  </si>
  <si>
    <t>Number of contract  registrations issued</t>
  </si>
  <si>
    <t>Number of rental inspections performed</t>
  </si>
  <si>
    <t xml:space="preserve">Number of point of sale inspections </t>
  </si>
  <si>
    <t>Annual Apartment/Rooming House License Fees</t>
  </si>
  <si>
    <t>Revenue generated from above 1,2,3,4</t>
  </si>
  <si>
    <t>Fires with Loss</t>
  </si>
  <si>
    <t>Fires with Losses exceeding $10K</t>
  </si>
  <si>
    <t>Fire Losses $</t>
  </si>
  <si>
    <t>Number of times Mutual Aid given to Fire and EMS</t>
  </si>
  <si>
    <t>Number of times Mutual Aid received for Fire and EMS</t>
  </si>
  <si>
    <t>Total Calls for Services</t>
  </si>
  <si>
    <t>Number of traffic citations issued</t>
  </si>
  <si>
    <t>Number of criminal arrests</t>
  </si>
  <si>
    <t>Number of parking citations issued</t>
  </si>
  <si>
    <t>Number of accident reports completed</t>
  </si>
  <si>
    <t>Part 1 Offenses (major offenses)</t>
  </si>
  <si>
    <t>Animal Warden service calls  responded to per annual report</t>
  </si>
  <si>
    <t>Police Dept. Auxiliary hours  worked</t>
  </si>
  <si>
    <t>Community Diversion Program Youths</t>
  </si>
  <si>
    <t>Community Diversion Program - community service hours</t>
  </si>
  <si>
    <t xml:space="preserve">Prisoners </t>
  </si>
  <si>
    <t>Prisoner meal costs</t>
  </si>
  <si>
    <t>Property damage accidents</t>
  </si>
  <si>
    <t>Fatalities from Motor Vehicle Accidents</t>
  </si>
  <si>
    <t>Gasoline costs of fleet</t>
  </si>
  <si>
    <t xml:space="preserve">Recreation Swimming pool receipts </t>
  </si>
  <si>
    <t>Senior Van Fees</t>
  </si>
  <si>
    <t>Ellenwood Facilities rentals</t>
  </si>
  <si>
    <t>Playground Registration</t>
  </si>
  <si>
    <t>Total Recreation Department receipts</t>
  </si>
  <si>
    <t>Street Improvements - asphalt overlay  (linear feet)</t>
  </si>
  <si>
    <t>Rejuvenating Spray on Streets (Miles)</t>
  </si>
  <si>
    <t>Crackseal Coating Program (Miles)</t>
  </si>
  <si>
    <t>Street Repair (Curbs, aprons, berms, asphalt) (hours)</t>
  </si>
  <si>
    <t>Paint Striping (hours)</t>
  </si>
  <si>
    <t>Guardrail Repair (hours)</t>
  </si>
  <si>
    <t>Street Sweeper (hours)</t>
  </si>
  <si>
    <t>Cold Patch (hours)</t>
  </si>
  <si>
    <t>Snow &amp; Ice Removal regular hours</t>
  </si>
  <si>
    <t>Snow &amp; Ice Removal overtime hours</t>
  </si>
  <si>
    <t>Sewer and Sanitary calls for service</t>
  </si>
  <si>
    <t>After hours Sewer Calls (hours)</t>
  </si>
  <si>
    <t>Sewer Crew (hours)</t>
  </si>
  <si>
    <t>Sewer jet, Vac-all, other services (hours)</t>
  </si>
  <si>
    <t>Leaf collection (hours)</t>
  </si>
  <si>
    <t>Landscaping Stump-Chipper service (hours)</t>
  </si>
  <si>
    <t>Holiday lights setup (hours)</t>
  </si>
  <si>
    <t>Downtown Square Repair after events (hours)</t>
  </si>
  <si>
    <t>Equipment repair/body shop  (hours)</t>
  </si>
  <si>
    <t>Sign department (hours)</t>
  </si>
  <si>
    <t>Cemetery receipts</t>
  </si>
  <si>
    <t>Cemetery burials</t>
  </si>
  <si>
    <t>Cemetery cremations</t>
  </si>
  <si>
    <t>Cemetery sale of lots</t>
  </si>
  <si>
    <t>Wastewater Department</t>
  </si>
  <si>
    <t>Average daily flow (Millions of gallons per day)</t>
  </si>
  <si>
    <t>Total flow of wastewater treatment plant (Billions of Gallons)</t>
  </si>
  <si>
    <t>Tons of dry sludge removed</t>
  </si>
  <si>
    <t>Water Department</t>
  </si>
  <si>
    <t>Total Water Collections Annually (Inlcuding P&amp;I)</t>
  </si>
  <si>
    <t>Payments to Cleveland for bulk water purchases</t>
  </si>
  <si>
    <t>Avg. number of water accounts billed monthly (Cu. Ft.)</t>
  </si>
  <si>
    <t>Water Rates per 1st 300 Cu ft of water used</t>
  </si>
  <si>
    <t>Wastewater Rates per 1st 300 Cu ft of water used</t>
  </si>
  <si>
    <t>Water usage by churches</t>
  </si>
  <si>
    <t>Water usage by Schools</t>
  </si>
  <si>
    <t>Water usage by government</t>
  </si>
  <si>
    <t>Water usage by commercial</t>
  </si>
  <si>
    <t>Water usage by Industrial</t>
  </si>
  <si>
    <t>Total Usage</t>
  </si>
  <si>
    <t>Water usage by  (residential)</t>
  </si>
  <si>
    <t>Water usage by Other</t>
  </si>
  <si>
    <t>Water Usage:</t>
  </si>
  <si>
    <t xml:space="preserve">General Fund Receipts (cash basis in thousands) </t>
  </si>
  <si>
    <t>General Fund Expenditures (cash basis in thousands)</t>
  </si>
  <si>
    <t>General Fund Cash Balances (in thousands)</t>
  </si>
  <si>
    <t>Certificates Filed</t>
  </si>
  <si>
    <t>Certificates Issued</t>
  </si>
  <si>
    <t>Burial Permits Issued</t>
  </si>
  <si>
    <t>Recreation  Mens &amp; Womens Leagues receipts</t>
  </si>
  <si>
    <t>Cost of salt purchased</t>
  </si>
  <si>
    <t>Tons of snow melting salt purchased (Nov-Mar)</t>
  </si>
  <si>
    <t>Number of Trees Planted per year</t>
  </si>
  <si>
    <t>Other Purpose - Debt Service</t>
  </si>
  <si>
    <t>Total Assessed Valuation</t>
  </si>
  <si>
    <t>WXI/MCN SUBS II Real Estate</t>
  </si>
  <si>
    <t>Tomken, Inc.</t>
  </si>
  <si>
    <t>Refuse disposal costs per year (calendar year)</t>
  </si>
  <si>
    <t>Municipal Court Vehicles</t>
  </si>
  <si>
    <t>Water Lines (miles)</t>
  </si>
  <si>
    <t>Administrative Vehicles</t>
  </si>
  <si>
    <t>Lands  &amp; Buildings Vehicles</t>
  </si>
  <si>
    <t>(continued)</t>
  </si>
  <si>
    <t>Changes in Net Assets (continued)</t>
  </si>
  <si>
    <t>Year (1)</t>
  </si>
  <si>
    <t>Total Tax</t>
  </si>
  <si>
    <t>Taxes from</t>
  </si>
  <si>
    <t>Withholding</t>
  </si>
  <si>
    <t>Collected</t>
  </si>
  <si>
    <t>Taxes From</t>
  </si>
  <si>
    <t>Net Profits</t>
  </si>
  <si>
    <t>Individuals</t>
  </si>
  <si>
    <t>of Taxes</t>
  </si>
  <si>
    <t>from</t>
  </si>
  <si>
    <t>From</t>
  </si>
  <si>
    <r>
      <t>(2) Source: Ohio Department of Education Website: "</t>
    </r>
    <r>
      <rPr>
        <b/>
        <sz val="11"/>
        <rFont val="Times New Roman"/>
        <family val="1"/>
      </rPr>
      <t>http://www.ode.state.oh.us/data/</t>
    </r>
    <r>
      <rPr>
        <sz val="11"/>
        <rFont val="Times New Roman"/>
        <family val="1"/>
      </rPr>
      <t>"</t>
    </r>
  </si>
  <si>
    <t>Total Personal</t>
  </si>
  <si>
    <t>Income (5)</t>
  </si>
  <si>
    <t>Personal</t>
  </si>
  <si>
    <t>Income</t>
  </si>
  <si>
    <t>Median</t>
  </si>
  <si>
    <t>Household</t>
  </si>
  <si>
    <t>Educational</t>
  </si>
  <si>
    <t>Attainment:</t>
  </si>
  <si>
    <t>School</t>
  </si>
  <si>
    <t>Enrollment (2)</t>
  </si>
  <si>
    <t>Unemployment</t>
  </si>
  <si>
    <t>Average</t>
  </si>
  <si>
    <t>Price of</t>
  </si>
  <si>
    <t>Residential</t>
  </si>
  <si>
    <t>Property (4)</t>
  </si>
  <si>
    <t>Assessed</t>
  </si>
  <si>
    <t>Population (1)</t>
  </si>
  <si>
    <t>Income (1)</t>
  </si>
  <si>
    <t>Age (1)</t>
  </si>
  <si>
    <t>or Higher (1)</t>
  </si>
  <si>
    <t>Bachelor's</t>
  </si>
  <si>
    <t>Degree</t>
  </si>
  <si>
    <t>Rate (3)</t>
  </si>
  <si>
    <t>Value (4)</t>
  </si>
  <si>
    <t xml:space="preserve"> Sales</t>
  </si>
  <si>
    <r>
      <t xml:space="preserve">Method: </t>
    </r>
    <r>
      <rPr>
        <sz val="11"/>
        <rFont val="Times New Roman"/>
        <family val="1"/>
      </rPr>
      <t>Using 1.0 for each full-time employee and 0.50 for each</t>
    </r>
  </si>
  <si>
    <t>Operating Indicators by Function/Program (continued)</t>
  </si>
  <si>
    <t>Cuyahoga</t>
  </si>
  <si>
    <t>Security of Persons and Property</t>
  </si>
  <si>
    <t>Amount of Penalties and Interest Collected</t>
  </si>
  <si>
    <t xml:space="preserve">   Unreserved, Undesignated, Reported in:</t>
  </si>
  <si>
    <t>Note:</t>
  </si>
  <si>
    <t>Income Tax Revenue Base and Collections</t>
  </si>
  <si>
    <t>Rate (2)</t>
  </si>
  <si>
    <t>(2)</t>
  </si>
  <si>
    <t>Ratio of Outstanding Debt to</t>
  </si>
  <si>
    <t>Total Personal Income and Debt Per Capita</t>
  </si>
  <si>
    <t>Obligation</t>
  </si>
  <si>
    <t>Bonds</t>
  </si>
  <si>
    <t>Special</t>
  </si>
  <si>
    <t>Assessment</t>
  </si>
  <si>
    <t>OPWC</t>
  </si>
  <si>
    <t>Loans</t>
  </si>
  <si>
    <t>Capital</t>
  </si>
  <si>
    <t>Leases</t>
  </si>
  <si>
    <t>Pension</t>
  </si>
  <si>
    <t>Debt</t>
  </si>
  <si>
    <t>Per</t>
  </si>
  <si>
    <t>Capita</t>
  </si>
  <si>
    <t>Mortgage</t>
  </si>
  <si>
    <t>Revenue</t>
  </si>
  <si>
    <t>OWDA</t>
  </si>
  <si>
    <t>of Personal</t>
  </si>
  <si>
    <t>Ratio of</t>
  </si>
  <si>
    <t>Net Bonded</t>
  </si>
  <si>
    <t>Bonded</t>
  </si>
  <si>
    <t>Debt Per</t>
  </si>
  <si>
    <t>b</t>
  </si>
  <si>
    <t>a</t>
  </si>
  <si>
    <t>Sources:</t>
  </si>
  <si>
    <t>(1) U. S. Bureau of Census, Census of Population.</t>
  </si>
  <si>
    <t xml:space="preserve">     (a) 1990 Federal Census</t>
  </si>
  <si>
    <t xml:space="preserve">     (b) 2000 Federal Census</t>
  </si>
  <si>
    <t>Source: Number of employees obtained from the W2's</t>
  </si>
  <si>
    <t>Total City</t>
  </si>
  <si>
    <t>Employment</t>
  </si>
  <si>
    <t>Current Year and Nine Years Ago</t>
  </si>
  <si>
    <t>Gross</t>
  </si>
  <si>
    <t>Operating</t>
  </si>
  <si>
    <t>Coverage</t>
  </si>
  <si>
    <t>Total Employment within the City</t>
  </si>
  <si>
    <t>Estimated</t>
  </si>
  <si>
    <t>Property (2)</t>
  </si>
  <si>
    <t>Debt (3)</t>
  </si>
  <si>
    <t>Debt to Estimated</t>
  </si>
  <si>
    <t>2005</t>
  </si>
  <si>
    <t>Last Five Years (1)</t>
  </si>
  <si>
    <t>Computation of Direct and Overlapping Governmental Activities Debt</t>
  </si>
  <si>
    <t>General Obligation Bonds</t>
  </si>
  <si>
    <t>Capital Leases</t>
  </si>
  <si>
    <t>Assessed Value</t>
  </si>
  <si>
    <t>Residential/</t>
  </si>
  <si>
    <t>Agricultural</t>
  </si>
  <si>
    <t>Commercial</t>
  </si>
  <si>
    <t>Industrial/PU</t>
  </si>
  <si>
    <t>Actual</t>
  </si>
  <si>
    <t>Value</t>
  </si>
  <si>
    <t>Tangible Personal Property</t>
  </si>
  <si>
    <t>General Business</t>
  </si>
  <si>
    <t>Ratio</t>
  </si>
  <si>
    <t>Tax Rate</t>
  </si>
  <si>
    <t>Real</t>
  </si>
  <si>
    <t>Unvoted Millage</t>
  </si>
  <si>
    <t>Fire Pension</t>
  </si>
  <si>
    <t>Residential/Agricultural Real</t>
  </si>
  <si>
    <t>Commerical/Industrial and Public Utility Real</t>
  </si>
  <si>
    <t>General Business and Public Utility Personal</t>
  </si>
  <si>
    <t>1976 Charter/Current Expense</t>
  </si>
  <si>
    <t>Police Pension</t>
  </si>
  <si>
    <t>Total Unvoted Millage</t>
  </si>
  <si>
    <t>Special Taxing Districts (1)</t>
  </si>
  <si>
    <t>Overlapping Rates by Taxing District</t>
  </si>
  <si>
    <t>1994 Charter/Fire</t>
  </si>
  <si>
    <t>Total Millage</t>
  </si>
  <si>
    <t>Metro Parks, Port Authority, County Library, Community College</t>
  </si>
  <si>
    <t>#812-16-005</t>
  </si>
  <si>
    <t>#  814-34-550A,812-13-027</t>
  </si>
  <si>
    <t>#  812-20-001,812-20-003</t>
  </si>
  <si>
    <t>#  814-08-009,814-08-005</t>
  </si>
  <si>
    <t>#  811-26-001,24-001,811-27-002,811-23-001,811-25-001</t>
  </si>
  <si>
    <t>#  813-02-003,061,062,813-03-006,813-04-063</t>
  </si>
  <si>
    <t>Refuse disposal per year (in tons) August through July</t>
  </si>
  <si>
    <t>Refuse disposal costs per year August through July</t>
  </si>
  <si>
    <t xml:space="preserve">Percentage of waste recycled </t>
  </si>
  <si>
    <t>Annual recycling tonnage (excluding leaf, and compost items)</t>
  </si>
  <si>
    <t>Invested in Capital Assets,</t>
  </si>
  <si>
    <t>Net of Related Debt</t>
  </si>
  <si>
    <t>(3) Includes all general obligation bonded debt with the exception</t>
  </si>
  <si>
    <t>Governmental</t>
  </si>
  <si>
    <t>Activities Debt</t>
  </si>
  <si>
    <t>Pledged Revenue Coverage</t>
  </si>
  <si>
    <t>Service Charges</t>
  </si>
  <si>
    <t>and Interest</t>
  </si>
  <si>
    <t xml:space="preserve">Net Available </t>
  </si>
  <si>
    <t>Principal</t>
  </si>
  <si>
    <t>Assessed Valuation and Estimated Actual Values of Taxable Property</t>
  </si>
  <si>
    <t xml:space="preserve">Charter Millage </t>
  </si>
  <si>
    <t>Total Charter Millage</t>
  </si>
  <si>
    <t>The County does not identify delinquent collections by the year for which</t>
  </si>
  <si>
    <t>the tax was levied.</t>
  </si>
  <si>
    <t>Percentage of Real</t>
  </si>
  <si>
    <t>Actual Value of</t>
  </si>
  <si>
    <t>Actual Value</t>
  </si>
  <si>
    <t>of Taxable</t>
  </si>
  <si>
    <t>Total Direct Debt</t>
  </si>
  <si>
    <t>Per Capita (1)</t>
  </si>
  <si>
    <t>(1)  Information prior to 2002 is not available</t>
  </si>
  <si>
    <r>
      <t xml:space="preserve">                </t>
    </r>
    <r>
      <rPr>
        <sz val="11"/>
        <rFont val="Times New Roman"/>
        <family val="1"/>
      </rPr>
      <t>part-time and seasonal employee at year end.</t>
    </r>
  </si>
  <si>
    <t>Net Assets By Component</t>
  </si>
  <si>
    <t xml:space="preserve">      Permanent funds</t>
  </si>
  <si>
    <t>Premium on General Obligation Bonds</t>
  </si>
  <si>
    <t>Sample City, Ohio</t>
  </si>
  <si>
    <t xml:space="preserve">Last Six Years </t>
  </si>
  <si>
    <t>Last Five Years</t>
  </si>
  <si>
    <t>2006</t>
  </si>
  <si>
    <t>Weighted</t>
  </si>
  <si>
    <t>Pubic Utility Personal</t>
  </si>
  <si>
    <t>General Business Personal</t>
  </si>
  <si>
    <t>City School District</t>
  </si>
  <si>
    <t>Source: County Auditor</t>
  </si>
  <si>
    <t>Source:  Ohio Department of Taxation</t>
  </si>
  <si>
    <t>The rates presented for a particular calendar year are the rates that, when applied to the assessed</t>
  </si>
  <si>
    <t>values presented in the Assessed Value Table, generated the property tax revenue billed in that year.</t>
  </si>
  <si>
    <t>The City's basic property tax rate may be increased only by a majority vote of the City's residents.</t>
  </si>
  <si>
    <t>Charter millage is consistently applied to all types of property.</t>
  </si>
  <si>
    <t>Overlapping rates are those of local and county governments that apply to property owners within the City.</t>
  </si>
  <si>
    <t>The real property tax rates for the voted levies of the overlapping taxing districts are reduced so that</t>
  </si>
  <si>
    <t>inflationary increases in value do not generate additional revenue.</t>
  </si>
  <si>
    <t>Source:  County Auditor</t>
  </si>
  <si>
    <t>Principal Taxpayers - Real Estate Tax</t>
  </si>
  <si>
    <t>2006 and 1997</t>
  </si>
  <si>
    <t>(1) The amounts presented represent the assessed values upon which 2006 and 1997 collections</t>
  </si>
  <si>
    <t xml:space="preserve">     were based.</t>
  </si>
  <si>
    <t>2002 through 2006 are on an Accrual Basis and 1997 through 2001 are on a Modified Accrual Basis</t>
  </si>
  <si>
    <t>The City is prohibited by statute from presenting information regarding individual taxpayers.</t>
  </si>
  <si>
    <t>Effective January 1, 2000 City Electors voted to increase the City income tax by .25% to ….              .</t>
  </si>
  <si>
    <t>(2) County Auditor</t>
  </si>
  <si>
    <t xml:space="preserve">     of Special Assessment debt.</t>
  </si>
  <si>
    <t>Ratio of General Obligation Bonded Debt to Assessed</t>
  </si>
  <si>
    <t>2004</t>
  </si>
  <si>
    <t>2003</t>
  </si>
  <si>
    <t>2002</t>
  </si>
  <si>
    <t>2001</t>
  </si>
  <si>
    <t>(5 ½ % of Assessed Valuation)</t>
  </si>
  <si>
    <t>Legal Debt Margin</t>
  </si>
  <si>
    <t>December 31, 2006</t>
  </si>
  <si>
    <t xml:space="preserve">Direct - City of </t>
  </si>
  <si>
    <t>General Obligation Notes</t>
  </si>
  <si>
    <t>to City</t>
  </si>
  <si>
    <t>Regional</t>
  </si>
  <si>
    <t>100.00</t>
  </si>
  <si>
    <t>Value and Bonded Debt Per Capita</t>
  </si>
  <si>
    <t>gross revenues (and, if applicable, specific expenses, to produce net available revenues) principal and interest</t>
  </si>
  <si>
    <t>requirements, and a coverage ratio.</t>
  </si>
  <si>
    <t>Water System Mortgage Revenue Bonds</t>
  </si>
  <si>
    <t>(1)  Direct operating expenses do not include depreciation and amortization expense.</t>
  </si>
  <si>
    <t>Expenses (1)</t>
  </si>
  <si>
    <r>
      <t xml:space="preserve">Note:  For each </t>
    </r>
    <r>
      <rPr>
        <u val="single"/>
        <sz val="11"/>
        <rFont val="Times New Roman"/>
        <family val="1"/>
      </rPr>
      <t>type</t>
    </r>
    <r>
      <rPr>
        <sz val="11"/>
        <rFont val="Times New Roman"/>
        <family val="1"/>
      </rPr>
      <t xml:space="preserve"> of non-general obligation debt backed by pledged revenues, the City should present</t>
    </r>
  </si>
  <si>
    <t xml:space="preserve">            from the City Tax Department</t>
  </si>
  <si>
    <t>(a) Years 2000 through 2006 - 2000 Federal Census</t>
  </si>
  <si>
    <t>(b) Years 1997 through 1999 - 1990 Federal Census</t>
  </si>
  <si>
    <t>(4) Source: County Auditor</t>
  </si>
  <si>
    <t>(3) Source: County Planning Commission</t>
  </si>
  <si>
    <r>
      <t>Source:</t>
    </r>
    <r>
      <rPr>
        <sz val="11"/>
        <rFont val="Times New Roman"/>
        <family val="1"/>
      </rPr>
      <t xml:space="preserve"> City Payroll Department W2 Audit Listing</t>
    </r>
  </si>
  <si>
    <t>Council and Clerk</t>
  </si>
  <si>
    <t>Information prior to 2002 is not available</t>
  </si>
  <si>
    <t>Notes:</t>
  </si>
  <si>
    <t>Debt Outstanding:</t>
  </si>
  <si>
    <t>Note:  Population and Personal Income data are presented on page S28.</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</si>
</sst>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quot;$&quot;#,##0.00\)"/>
    <numFmt numFmtId="165" formatCode="&quot;$&quot;#,##0\ ;\(&quot;$&quot;#,##0\)"/>
    <numFmt numFmtId="166" formatCode="&quot;$&quot;#,##0"/>
    <numFmt numFmtId="167" formatCode="#,##0.0_);\(#,##0.0\)"/>
    <numFmt numFmtId="168" formatCode="&quot;$&quot;#,##0.0_);\(&quot;$&quot;#,##0.0\)"/>
    <numFmt numFmtId="169" formatCode="00"/>
    <numFmt numFmtId="170" formatCode="_(&quot;$&quot;* #,##0.0_);_(&quot;$&quot;* \(#,##0.0\);_(&quot;$&quot;* &quot;-&quot;??_);_(@_)"/>
    <numFmt numFmtId="171" formatCode="_(&quot;$&quot;* #,##0_);_(&quot;$&quot;* \(#,##0\);_(&quot;$&quot;* &quot;-&quot;??_);_(@_)"/>
    <numFmt numFmtId="172" formatCode="_(* #,##0.0_);_(* \(#,##0.0\);_(* &quot;-&quot;??_);_(@_)"/>
    <numFmt numFmtId="173" formatCode="_(* #,##0_);_(* \(#,##0\);_(* &quot;-&quot;??_);_(@_)"/>
    <numFmt numFmtId="174" formatCode="0.0%"/>
    <numFmt numFmtId="175" formatCode="&quot;$&quot;#,##0.00"/>
    <numFmt numFmtId="176" formatCode="[$-409]mmmm\ d\,\ yyyy;@"/>
    <numFmt numFmtId="177" formatCode="&quot;$&quot;#,##0.0000\ ;\(&quot;$&quot;#,##0.0000\)"/>
    <numFmt numFmtId="178" formatCode="0.00_);\(0.00\)"/>
    <numFmt numFmtId="179" formatCode="&quot;$&quot;#,##0.0_);[Red]\(&quot;$&quot;#,##0.0\)"/>
    <numFmt numFmtId="180" formatCode="#,##0.0_);[Red]\(#,##0.0\)"/>
    <numFmt numFmtId="181" formatCode="#,##0.000"/>
    <numFmt numFmtId="182" formatCode="#,##0.000_);\(#,##0.000\)"/>
    <numFmt numFmtId="183" formatCode="#,##0.0"/>
    <numFmt numFmtId="184" formatCode="_(* #,##0.000_);_(* \(#,##0.000\);_(* &quot;-&quot;??_);_(@_)"/>
    <numFmt numFmtId="185" formatCode="[$-409]dddd\,\ mmmm\ dd\,\ yyyy"/>
    <numFmt numFmtId="186" formatCode="mm/dd/yy;@"/>
    <numFmt numFmtId="187" formatCode="#,##0.00000_);\(#,##0.00000\)"/>
    <numFmt numFmtId="188" formatCode="0.000%"/>
    <numFmt numFmtId="189" formatCode="&quot;$&quot;#,##0.00000_);\(&quot;$&quot;#,##0.00000\)"/>
    <numFmt numFmtId="190" formatCode="#,##0.0000_);\(#,##0.0000\)"/>
    <numFmt numFmtId="191" formatCode="yyyy"/>
    <numFmt numFmtId="192" formatCode="0.0000%"/>
    <numFmt numFmtId="193" formatCode="&quot;$&quot;#,##0.0000_);\(&quot;$&quot;#,##0.0000\)"/>
  </numFmts>
  <fonts count="43">
    <font>
      <sz val="10"/>
      <name val="Arial"/>
      <family val="0"/>
    </font>
    <font>
      <u val="single"/>
      <sz val="10"/>
      <color indexed="36"/>
      <name val="Arial"/>
      <family val="0"/>
    </font>
    <font>
      <b/>
      <sz val="18"/>
      <name val="Arial"/>
      <family val="0"/>
    </font>
    <font>
      <b/>
      <sz val="12"/>
      <name val="Arial"/>
      <family val="0"/>
    </font>
    <font>
      <u val="single"/>
      <sz val="10"/>
      <color indexed="12"/>
      <name val="Arial"/>
      <family val="0"/>
    </font>
    <font>
      <b/>
      <sz val="12"/>
      <name val="Times New Roman"/>
      <family val="1"/>
    </font>
    <font>
      <sz val="12"/>
      <name val="Times New Roman"/>
      <family val="1"/>
    </font>
    <font>
      <i/>
      <sz val="12"/>
      <name val="Times New Roman"/>
      <family val="1"/>
    </font>
    <font>
      <b/>
      <sz val="18.25"/>
      <name val="Times New Roman"/>
      <family val="0"/>
    </font>
    <font>
      <sz val="18.25"/>
      <name val="Times New Roman"/>
      <family val="0"/>
    </font>
    <font>
      <sz val="11"/>
      <name val="Times New Roman"/>
      <family val="1"/>
    </font>
    <font>
      <b/>
      <sz val="11"/>
      <name val="Times New Roman"/>
      <family val="1"/>
    </font>
    <font>
      <i/>
      <sz val="11"/>
      <name val="Times New Roman"/>
      <family val="1"/>
    </font>
    <font>
      <sz val="15.25"/>
      <name val="Times New Roman"/>
      <family val="0"/>
    </font>
    <font>
      <sz val="8"/>
      <name val="Tahoma"/>
      <family val="0"/>
    </font>
    <font>
      <b/>
      <sz val="8"/>
      <name val="Tahoma"/>
      <family val="0"/>
    </font>
    <font>
      <b/>
      <sz val="15.25"/>
      <name val="Times New Roman"/>
      <family val="1"/>
    </font>
    <font>
      <sz val="11.5"/>
      <name val="Times New Roman"/>
      <family val="0"/>
    </font>
    <font>
      <sz val="12"/>
      <name val="Arial"/>
      <family val="0"/>
    </font>
    <font>
      <i/>
      <sz val="12"/>
      <name val="Arial"/>
      <family val="0"/>
    </font>
    <font>
      <b/>
      <sz val="11.25"/>
      <name val="Times New Roman"/>
      <family val="0"/>
    </font>
    <font>
      <b/>
      <u val="single"/>
      <sz val="11"/>
      <name val="Times New Roman"/>
      <family val="1"/>
    </font>
    <font>
      <b/>
      <i/>
      <sz val="11"/>
      <name val="Times New Roman"/>
      <family val="1"/>
    </font>
    <font>
      <sz val="11.25"/>
      <name val="Times New Roman"/>
      <family val="1"/>
    </font>
    <font>
      <sz val="8.5"/>
      <name val="Times New Roman"/>
      <family val="1"/>
    </font>
    <font>
      <b/>
      <sz val="9.25"/>
      <name val="Times New Roman"/>
      <family val="1"/>
    </font>
    <font>
      <sz val="8.75"/>
      <name val="Times New Roman"/>
      <family val="1"/>
    </font>
    <font>
      <b/>
      <sz val="8.75"/>
      <name val="Times New Roman"/>
      <family val="1"/>
    </font>
    <font>
      <b/>
      <i/>
      <sz val="8"/>
      <name val="Tahoma"/>
      <family val="2"/>
    </font>
    <font>
      <b/>
      <sz val="10"/>
      <name val="Times New Roman"/>
      <family val="1"/>
    </font>
    <font>
      <i/>
      <sz val="10"/>
      <name val="Times New Roman"/>
      <family val="1"/>
    </font>
    <font>
      <sz val="8"/>
      <name val="Times New Roman"/>
      <family val="1"/>
    </font>
    <font>
      <b/>
      <sz val="9.5"/>
      <name val="Times New Roman"/>
      <family val="1"/>
    </font>
    <font>
      <sz val="10"/>
      <name val="Tahoma"/>
      <family val="2"/>
    </font>
    <font>
      <b/>
      <sz val="10"/>
      <name val="Tahoma"/>
      <family val="2"/>
    </font>
    <font>
      <i/>
      <sz val="10"/>
      <name val="Tahoma"/>
      <family val="2"/>
    </font>
    <font>
      <u val="single"/>
      <sz val="10"/>
      <name val="Tahoma"/>
      <family val="2"/>
    </font>
    <font>
      <b/>
      <u val="single"/>
      <sz val="10"/>
      <name val="Tahoma"/>
      <family val="2"/>
    </font>
    <font>
      <i/>
      <sz val="9.25"/>
      <name val="Times New Roman"/>
      <family val="1"/>
    </font>
    <font>
      <b/>
      <sz val="16"/>
      <name val="Times New Roman"/>
      <family val="0"/>
    </font>
    <font>
      <u val="single"/>
      <sz val="11"/>
      <name val="Times New Roman"/>
      <family val="1"/>
    </font>
    <font>
      <b/>
      <sz val="19.75"/>
      <name val="Times New Roman"/>
      <family val="1"/>
    </font>
    <font>
      <b/>
      <sz val="8"/>
      <name val="Arial"/>
      <family val="2"/>
    </font>
  </fonts>
  <fills count="2">
    <fill>
      <patternFill/>
    </fill>
    <fill>
      <patternFill patternType="gray125"/>
    </fill>
  </fills>
  <borders count="9">
    <border>
      <left/>
      <right/>
      <top/>
      <bottom/>
      <diagonal/>
    </border>
    <border>
      <left>
        <color indexed="63"/>
      </left>
      <right>
        <color indexed="63"/>
      </right>
      <top style="double">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color indexed="63"/>
      </top>
      <bottom style="double">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0" borderId="1" applyNumberFormat="0" applyFont="0" applyBorder="0" applyAlignment="0" applyProtection="0"/>
  </cellStyleXfs>
  <cellXfs count="607">
    <xf numFmtId="0" fontId="0" fillId="0" borderId="0" xfId="0" applyAlignment="1">
      <alignment/>
    </xf>
    <xf numFmtId="0" fontId="5" fillId="0" borderId="0" xfId="0" applyFont="1" applyAlignment="1">
      <alignment horizontal="centerContinuous"/>
    </xf>
    <xf numFmtId="3" fontId="10" fillId="0" borderId="0" xfId="0" applyFont="1" applyAlignment="1">
      <alignment/>
    </xf>
    <xf numFmtId="3" fontId="10" fillId="0" borderId="0" xfId="0" applyFont="1" applyAlignment="1">
      <alignment/>
    </xf>
    <xf numFmtId="3" fontId="6" fillId="0" borderId="0" xfId="0" applyFont="1" applyAlignment="1">
      <alignment horizontal="center"/>
    </xf>
    <xf numFmtId="3" fontId="18" fillId="0" borderId="0" xfId="0" applyFont="1" applyAlignment="1">
      <alignment/>
    </xf>
    <xf numFmtId="3" fontId="19" fillId="0" borderId="0" xfId="0" applyFont="1" applyAlignment="1">
      <alignment/>
    </xf>
    <xf numFmtId="3" fontId="6" fillId="0" borderId="2" xfId="0" applyFont="1" applyBorder="1" applyAlignment="1">
      <alignment horizontal="centerContinuous"/>
    </xf>
    <xf numFmtId="3" fontId="12" fillId="0" borderId="0" xfId="0" applyFont="1" applyAlignment="1">
      <alignment/>
    </xf>
    <xf numFmtId="3" fontId="10" fillId="0" borderId="0" xfId="0" applyFont="1" applyAlignment="1">
      <alignment horizontal="center"/>
    </xf>
    <xf numFmtId="3" fontId="10" fillId="0" borderId="2" xfId="0" applyFont="1" applyBorder="1" applyAlignment="1">
      <alignment horizontal="center"/>
    </xf>
    <xf numFmtId="3" fontId="10" fillId="0" borderId="0" xfId="0" applyFont="1" applyBorder="1" applyAlignment="1">
      <alignment/>
    </xf>
    <xf numFmtId="3" fontId="10" fillId="0" borderId="0" xfId="0" applyFont="1" applyBorder="1" applyAlignment="1">
      <alignment horizontal="center"/>
    </xf>
    <xf numFmtId="1" fontId="10" fillId="0" borderId="0" xfId="0" applyNumberFormat="1" applyFont="1" applyAlignment="1">
      <alignment horizontal="center"/>
    </xf>
    <xf numFmtId="5" fontId="10" fillId="0" borderId="0" xfId="0" applyNumberFormat="1" applyFont="1" applyAlignment="1">
      <alignment/>
    </xf>
    <xf numFmtId="5" fontId="10" fillId="0" borderId="0" xfId="0" applyNumberFormat="1" applyFont="1" applyFill="1" applyAlignment="1">
      <alignment/>
    </xf>
    <xf numFmtId="37" fontId="10" fillId="0" borderId="0" xfId="0" applyNumberFormat="1" applyFont="1" applyAlignment="1">
      <alignment/>
    </xf>
    <xf numFmtId="37" fontId="10" fillId="0" borderId="0" xfId="0" applyNumberFormat="1" applyFont="1" applyAlignment="1">
      <alignment horizontal="center"/>
    </xf>
    <xf numFmtId="37" fontId="10" fillId="0" borderId="0" xfId="0" applyNumberFormat="1" applyFont="1" applyAlignment="1">
      <alignment/>
    </xf>
    <xf numFmtId="3" fontId="5" fillId="0" borderId="0" xfId="0" applyFont="1" applyAlignment="1">
      <alignment horizontal="centerContinuous"/>
    </xf>
    <xf numFmtId="3" fontId="6" fillId="0" borderId="0" xfId="0" applyFont="1" applyAlignment="1">
      <alignment horizontal="centerContinuous"/>
    </xf>
    <xf numFmtId="9" fontId="6" fillId="0" borderId="0" xfId="27" applyFont="1" applyBorder="1" applyAlignment="1">
      <alignment horizontal="centerContinuous"/>
    </xf>
    <xf numFmtId="3" fontId="5" fillId="0" borderId="0" xfId="0" applyFont="1" applyBorder="1" applyAlignment="1">
      <alignment/>
    </xf>
    <xf numFmtId="3" fontId="5" fillId="0" borderId="0" xfId="0" applyFont="1" applyBorder="1" applyAlignment="1">
      <alignment horizontal="centerContinuous"/>
    </xf>
    <xf numFmtId="3" fontId="3" fillId="0" borderId="0" xfId="0" applyFont="1" applyBorder="1" applyAlignment="1">
      <alignment/>
    </xf>
    <xf numFmtId="3" fontId="3" fillId="0" borderId="0" xfId="0" applyFont="1" applyAlignment="1">
      <alignment/>
    </xf>
    <xf numFmtId="3" fontId="6" fillId="0" borderId="0" xfId="0" applyFont="1" applyBorder="1" applyAlignment="1">
      <alignment horizontal="centerContinuous"/>
    </xf>
    <xf numFmtId="3" fontId="18" fillId="0" borderId="0" xfId="0" applyFont="1" applyBorder="1" applyAlignment="1">
      <alignment/>
    </xf>
    <xf numFmtId="3" fontId="7" fillId="0" borderId="3" xfId="0" applyFont="1" applyBorder="1" applyAlignment="1">
      <alignment/>
    </xf>
    <xf numFmtId="3" fontId="7" fillId="0" borderId="0" xfId="0" applyFont="1" applyBorder="1" applyAlignment="1">
      <alignment horizontal="centerContinuous"/>
    </xf>
    <xf numFmtId="3" fontId="19" fillId="0" borderId="0" xfId="0" applyFont="1" applyBorder="1" applyAlignment="1">
      <alignment/>
    </xf>
    <xf numFmtId="3" fontId="6" fillId="0" borderId="0" xfId="0" applyFont="1" applyBorder="1" applyAlignment="1">
      <alignment horizontal="center"/>
    </xf>
    <xf numFmtId="3" fontId="6" fillId="0" borderId="0" xfId="0" applyFont="1" applyBorder="1" applyAlignment="1">
      <alignment/>
    </xf>
    <xf numFmtId="3" fontId="6" fillId="0" borderId="0" xfId="0" applyFont="1" applyBorder="1" applyAlignment="1">
      <alignment horizontal="right"/>
    </xf>
    <xf numFmtId="9" fontId="6" fillId="0" borderId="0" xfId="27" applyFont="1" applyBorder="1" applyAlignment="1">
      <alignment/>
    </xf>
    <xf numFmtId="3" fontId="6" fillId="0" borderId="0" xfId="0" applyFont="1" applyBorder="1" applyAlignment="1">
      <alignment horizontal="center"/>
    </xf>
    <xf numFmtId="3" fontId="6" fillId="0" borderId="0" xfId="0" applyFont="1" applyBorder="1" applyAlignment="1">
      <alignment/>
    </xf>
    <xf numFmtId="3" fontId="6" fillId="0" borderId="0" xfId="0" applyFont="1" applyBorder="1" applyAlignment="1">
      <alignment horizontal="center"/>
    </xf>
    <xf numFmtId="3" fontId="6" fillId="0" borderId="0" xfId="0" applyFont="1" applyBorder="1" applyAlignment="1">
      <alignment horizontal="centerContinuous"/>
    </xf>
    <xf numFmtId="3" fontId="18" fillId="0" borderId="0" xfId="0" applyFont="1" applyAlignment="1">
      <alignment horizontal="centerContinuous"/>
    </xf>
    <xf numFmtId="3" fontId="6" fillId="0" borderId="0" xfId="0" applyFont="1" applyBorder="1" applyAlignment="1">
      <alignment/>
    </xf>
    <xf numFmtId="3" fontId="6" fillId="0" borderId="0" xfId="0" applyFont="1" applyBorder="1" applyAlignment="1">
      <alignment/>
    </xf>
    <xf numFmtId="3" fontId="18" fillId="0" borderId="0" xfId="0" applyFont="1" applyBorder="1" applyAlignment="1">
      <alignment horizontal="centerContinuous"/>
    </xf>
    <xf numFmtId="9" fontId="6" fillId="0" borderId="0" xfId="27" applyFont="1" applyAlignment="1">
      <alignment horizontal="centerContinuous"/>
    </xf>
    <xf numFmtId="3" fontId="18" fillId="0" borderId="0" xfId="0" applyFont="1" applyBorder="1" applyAlignment="1">
      <alignment horizontal="left"/>
    </xf>
    <xf numFmtId="3" fontId="6" fillId="0" borderId="0" xfId="0" applyFont="1" applyBorder="1" applyAlignment="1">
      <alignment horizontal="centerContinuous"/>
    </xf>
    <xf numFmtId="3" fontId="6" fillId="0" borderId="4" xfId="0" applyFont="1" applyFill="1" applyBorder="1" applyAlignment="1">
      <alignment horizontal="center"/>
    </xf>
    <xf numFmtId="3" fontId="6" fillId="0" borderId="4" xfId="0" applyFont="1" applyFill="1" applyBorder="1" applyAlignment="1">
      <alignment horizontal="center"/>
    </xf>
    <xf numFmtId="3" fontId="6" fillId="0" borderId="2" xfId="0" applyFont="1" applyBorder="1" applyAlignment="1">
      <alignment horizontal="centerContinuous"/>
    </xf>
    <xf numFmtId="3" fontId="6" fillId="0" borderId="0" xfId="0" applyFont="1" applyFill="1" applyBorder="1" applyAlignment="1">
      <alignment horizontal="centerContinuous"/>
    </xf>
    <xf numFmtId="9" fontId="6" fillId="0" borderId="2" xfId="27" applyFont="1" applyBorder="1" applyAlignment="1">
      <alignment horizontal="centerContinuous"/>
    </xf>
    <xf numFmtId="3" fontId="18" fillId="0" borderId="0" xfId="0" applyFont="1" applyFill="1" applyBorder="1" applyAlignment="1">
      <alignment horizontal="left"/>
    </xf>
    <xf numFmtId="3" fontId="6" fillId="0" borderId="0" xfId="0" applyFont="1" applyFill="1" applyBorder="1" applyAlignment="1">
      <alignment horizontal="center"/>
    </xf>
    <xf numFmtId="3" fontId="6" fillId="0" borderId="0" xfId="0" applyFont="1" applyFill="1" applyBorder="1" applyAlignment="1">
      <alignment horizontal="center"/>
    </xf>
    <xf numFmtId="1" fontId="6" fillId="0" borderId="0" xfId="0" applyNumberFormat="1" applyFont="1" applyBorder="1" applyAlignment="1">
      <alignment horizontal="center"/>
    </xf>
    <xf numFmtId="37" fontId="6" fillId="0" borderId="0" xfId="20" applyNumberFormat="1" applyFont="1" applyBorder="1" applyAlignment="1">
      <alignment/>
    </xf>
    <xf numFmtId="165" fontId="6" fillId="0" borderId="0" xfId="20" applyFont="1" applyBorder="1" applyAlignment="1">
      <alignment/>
    </xf>
    <xf numFmtId="9" fontId="6" fillId="0" borderId="0" xfId="27" applyFont="1" applyBorder="1" applyAlignment="1">
      <alignment horizontal="left"/>
    </xf>
    <xf numFmtId="165" fontId="6" fillId="0" borderId="0" xfId="20" applyFont="1" applyFill="1" applyBorder="1" applyAlignment="1">
      <alignment/>
    </xf>
    <xf numFmtId="165" fontId="6" fillId="0" borderId="0" xfId="20" applyFont="1" applyBorder="1" applyAlignment="1">
      <alignment/>
    </xf>
    <xf numFmtId="165" fontId="6" fillId="0" borderId="0" xfId="20" applyFont="1" applyBorder="1" applyAlignment="1">
      <alignment/>
    </xf>
    <xf numFmtId="9" fontId="6" fillId="0" borderId="0" xfId="27" applyFont="1" applyBorder="1" applyAlignment="1">
      <alignment horizontal="right"/>
    </xf>
    <xf numFmtId="9" fontId="6" fillId="0" borderId="0" xfId="27" applyFont="1" applyBorder="1" applyAlignment="1">
      <alignment/>
    </xf>
    <xf numFmtId="4" fontId="6" fillId="0" borderId="0" xfId="0" applyNumberFormat="1" applyFont="1" applyBorder="1" applyAlignment="1">
      <alignment/>
    </xf>
    <xf numFmtId="9" fontId="6" fillId="0" borderId="0" xfId="27" applyFont="1" applyBorder="1" applyAlignment="1">
      <alignment horizontal="center"/>
    </xf>
    <xf numFmtId="9" fontId="6" fillId="0" borderId="0" xfId="27" applyFont="1" applyBorder="1" applyAlignment="1">
      <alignment/>
    </xf>
    <xf numFmtId="177" fontId="6" fillId="0" borderId="0" xfId="20" applyNumberFormat="1" applyFont="1" applyBorder="1" applyAlignment="1">
      <alignment/>
    </xf>
    <xf numFmtId="37" fontId="6" fillId="0" borderId="0" xfId="20" applyNumberFormat="1" applyFont="1" applyBorder="1" applyAlignment="1">
      <alignment/>
    </xf>
    <xf numFmtId="43" fontId="6" fillId="0" borderId="0" xfId="15" applyFont="1" applyBorder="1" applyAlignment="1">
      <alignment horizontal="center"/>
    </xf>
    <xf numFmtId="43" fontId="6" fillId="0" borderId="0" xfId="15" applyFont="1" applyBorder="1" applyAlignment="1">
      <alignment horizontal="left"/>
    </xf>
    <xf numFmtId="37" fontId="6" fillId="0" borderId="0" xfId="20" applyNumberFormat="1" applyFont="1" applyBorder="1" applyAlignment="1">
      <alignment/>
    </xf>
    <xf numFmtId="2" fontId="6" fillId="0" borderId="0" xfId="27" applyNumberFormat="1" applyFont="1" applyBorder="1" applyAlignment="1">
      <alignment horizontal="right"/>
    </xf>
    <xf numFmtId="2" fontId="6" fillId="0" borderId="0" xfId="27" applyNumberFormat="1" applyFont="1" applyBorder="1" applyAlignment="1">
      <alignment horizontal="left"/>
    </xf>
    <xf numFmtId="178" fontId="6" fillId="0" borderId="0" xfId="27" applyNumberFormat="1" applyFont="1" applyBorder="1" applyAlignment="1">
      <alignment horizontal="center"/>
    </xf>
    <xf numFmtId="178" fontId="6" fillId="0" borderId="0" xfId="27" applyNumberFormat="1" applyFont="1" applyBorder="1" applyAlignment="1">
      <alignment horizontal="right"/>
    </xf>
    <xf numFmtId="178" fontId="6" fillId="0" borderId="0" xfId="27" applyNumberFormat="1" applyFont="1" applyBorder="1" applyAlignment="1">
      <alignment horizontal="left"/>
    </xf>
    <xf numFmtId="9" fontId="6" fillId="0" borderId="0" xfId="27" applyFont="1" applyBorder="1" applyAlignment="1">
      <alignment horizontal="right"/>
    </xf>
    <xf numFmtId="9" fontId="6" fillId="0" borderId="0" xfId="27" applyFont="1" applyBorder="1" applyAlignment="1">
      <alignment horizontal="centerContinuous"/>
    </xf>
    <xf numFmtId="43" fontId="6" fillId="0" borderId="0" xfId="15" applyFont="1" applyBorder="1" applyAlignment="1">
      <alignment horizontal="centerContinuous"/>
    </xf>
    <xf numFmtId="9" fontId="6" fillId="0" borderId="0" xfId="27" applyFont="1" applyBorder="1" applyAlignment="1">
      <alignment horizontal="center"/>
    </xf>
    <xf numFmtId="9" fontId="6" fillId="0" borderId="0" xfId="27" applyFont="1" applyBorder="1" applyAlignment="1">
      <alignment horizontal="left"/>
    </xf>
    <xf numFmtId="9" fontId="6" fillId="0" borderId="0" xfId="27" applyFont="1" applyBorder="1" applyAlignment="1">
      <alignment horizontal="right"/>
    </xf>
    <xf numFmtId="178" fontId="6" fillId="0" borderId="0" xfId="27" applyNumberFormat="1" applyFont="1" applyBorder="1" applyAlignment="1">
      <alignment horizontal="right"/>
    </xf>
    <xf numFmtId="178" fontId="6" fillId="0" borderId="0" xfId="27" applyNumberFormat="1" applyFont="1" applyBorder="1" applyAlignment="1">
      <alignment horizontal="left"/>
    </xf>
    <xf numFmtId="9" fontId="6" fillId="0" borderId="0" xfId="27" applyFont="1" applyBorder="1" applyAlignment="1">
      <alignment horizontal="centerContinuous"/>
    </xf>
    <xf numFmtId="43" fontId="6" fillId="0" borderId="0" xfId="15" applyFont="1" applyBorder="1" applyAlignment="1">
      <alignment/>
    </xf>
    <xf numFmtId="43" fontId="6" fillId="0" borderId="0" xfId="15" applyFont="1" applyBorder="1" applyAlignment="1">
      <alignment horizontal="right"/>
    </xf>
    <xf numFmtId="37" fontId="6" fillId="0" borderId="0" xfId="17" applyNumberFormat="1" applyFont="1" applyBorder="1" applyAlignment="1">
      <alignment/>
    </xf>
    <xf numFmtId="37" fontId="6" fillId="0" borderId="0" xfId="17" applyNumberFormat="1" applyFont="1" applyBorder="1" applyAlignment="1">
      <alignment/>
    </xf>
    <xf numFmtId="3" fontId="6" fillId="0" borderId="0" xfId="0" applyFont="1" applyBorder="1" applyAlignment="1">
      <alignment horizontal="left"/>
    </xf>
    <xf numFmtId="3" fontId="6" fillId="0" borderId="0" xfId="0" applyFont="1" applyBorder="1" applyAlignment="1">
      <alignment horizontal="right"/>
    </xf>
    <xf numFmtId="3" fontId="6" fillId="0" borderId="0" xfId="17" applyFont="1" applyBorder="1" applyAlignment="1">
      <alignment/>
    </xf>
    <xf numFmtId="3" fontId="6" fillId="0" borderId="0" xfId="0" applyFont="1" applyBorder="1" applyAlignment="1">
      <alignment horizontal="right"/>
    </xf>
    <xf numFmtId="3" fontId="6" fillId="0" borderId="0" xfId="0" applyFont="1" applyBorder="1" applyAlignment="1">
      <alignment horizontal="left"/>
    </xf>
    <xf numFmtId="37" fontId="6" fillId="0" borderId="0" xfId="17" applyNumberFormat="1" applyFont="1" applyBorder="1" applyAlignment="1">
      <alignment/>
    </xf>
    <xf numFmtId="3" fontId="6" fillId="0" borderId="0" xfId="0" applyFont="1" applyBorder="1" applyAlignment="1">
      <alignment horizontal="right"/>
    </xf>
    <xf numFmtId="37" fontId="6" fillId="0" borderId="0" xfId="17" applyNumberFormat="1" applyFont="1" applyBorder="1" applyAlignment="1">
      <alignment/>
    </xf>
    <xf numFmtId="43" fontId="6" fillId="0" borderId="0" xfId="15" applyFont="1" applyBorder="1" applyAlignment="1">
      <alignment horizontal="center"/>
    </xf>
    <xf numFmtId="43" fontId="6" fillId="0" borderId="0" xfId="15" applyFont="1" applyBorder="1" applyAlignment="1">
      <alignment horizontal="left"/>
    </xf>
    <xf numFmtId="43" fontId="6" fillId="0" borderId="0" xfId="15" applyFont="1" applyBorder="1" applyAlignment="1">
      <alignment horizontal="right"/>
    </xf>
    <xf numFmtId="43" fontId="6" fillId="0" borderId="0" xfId="15" applyFont="1" applyBorder="1" applyAlignment="1">
      <alignment horizontal="right"/>
    </xf>
    <xf numFmtId="43" fontId="6" fillId="0" borderId="0" xfId="15" applyFont="1" applyBorder="1" applyAlignment="1">
      <alignment/>
    </xf>
    <xf numFmtId="37" fontId="6" fillId="0" borderId="0" xfId="17" applyNumberFormat="1" applyFont="1" applyBorder="1" applyAlignment="1">
      <alignment horizontal="center"/>
    </xf>
    <xf numFmtId="37" fontId="6" fillId="0" borderId="0" xfId="17" applyNumberFormat="1" applyFont="1" applyBorder="1" applyAlignment="1">
      <alignment horizontal="center"/>
    </xf>
    <xf numFmtId="37" fontId="6" fillId="0" borderId="0" xfId="17" applyNumberFormat="1" applyFont="1" applyBorder="1" applyAlignment="1">
      <alignment horizontal="right"/>
    </xf>
    <xf numFmtId="178" fontId="6" fillId="0" borderId="0" xfId="27" applyNumberFormat="1" applyFont="1" applyBorder="1" applyAlignment="1">
      <alignment horizontal="center"/>
    </xf>
    <xf numFmtId="3" fontId="6" fillId="0" borderId="0" xfId="17" applyFont="1" applyBorder="1" applyAlignment="1">
      <alignment horizontal="center"/>
    </xf>
    <xf numFmtId="3" fontId="6" fillId="0" borderId="0" xfId="17" applyFont="1" applyBorder="1" applyAlignment="1">
      <alignment horizontal="center"/>
    </xf>
    <xf numFmtId="3" fontId="6" fillId="0" borderId="0" xfId="17" applyFont="1" applyBorder="1" applyAlignment="1">
      <alignment horizontal="right"/>
    </xf>
    <xf numFmtId="9" fontId="6" fillId="0" borderId="0" xfId="27" applyFont="1" applyBorder="1" applyAlignment="1">
      <alignment horizontal="center"/>
    </xf>
    <xf numFmtId="9" fontId="6" fillId="0" borderId="0" xfId="27" applyFont="1" applyBorder="1" applyAlignment="1">
      <alignment horizontal="center"/>
    </xf>
    <xf numFmtId="165" fontId="6" fillId="0" borderId="0" xfId="0" applyNumberFormat="1" applyFont="1" applyBorder="1" applyAlignment="1">
      <alignment horizontal="right"/>
    </xf>
    <xf numFmtId="165" fontId="6" fillId="0" borderId="0" xfId="0" applyNumberFormat="1" applyFont="1" applyBorder="1" applyAlignment="1">
      <alignment horizontal="left"/>
    </xf>
    <xf numFmtId="165" fontId="6" fillId="0" borderId="0" xfId="0" applyNumberFormat="1" applyFont="1" applyBorder="1" applyAlignment="1">
      <alignment/>
    </xf>
    <xf numFmtId="10" fontId="6" fillId="0" borderId="0" xfId="0" applyNumberFormat="1" applyFont="1" applyBorder="1" applyAlignment="1">
      <alignment horizontal="center"/>
    </xf>
    <xf numFmtId="165" fontId="6" fillId="0" borderId="0" xfId="0" applyNumberFormat="1" applyFont="1" applyBorder="1" applyAlignment="1">
      <alignment horizontal="right"/>
    </xf>
    <xf numFmtId="165" fontId="6" fillId="0" borderId="0" xfId="0" applyNumberFormat="1" applyFont="1" applyBorder="1" applyAlignment="1">
      <alignment/>
    </xf>
    <xf numFmtId="3" fontId="18" fillId="0" borderId="0" xfId="0" applyFont="1" applyAlignment="1">
      <alignment horizontal="center"/>
    </xf>
    <xf numFmtId="9" fontId="18" fillId="0" borderId="0" xfId="27" applyFont="1" applyAlignment="1">
      <alignment horizontal="center"/>
    </xf>
    <xf numFmtId="9" fontId="18" fillId="0" borderId="0" xfId="27" applyFont="1" applyAlignment="1">
      <alignment/>
    </xf>
    <xf numFmtId="3" fontId="18" fillId="0" borderId="2" xfId="0" applyFont="1" applyBorder="1" applyAlignment="1">
      <alignment horizontal="centerContinuous"/>
    </xf>
    <xf numFmtId="3" fontId="7" fillId="0" borderId="3" xfId="0" applyFont="1" applyBorder="1" applyAlignment="1">
      <alignment horizontal="left"/>
    </xf>
    <xf numFmtId="1" fontId="6" fillId="0" borderId="0" xfId="0" applyNumberFormat="1" applyFont="1" applyFill="1" applyBorder="1" applyAlignment="1">
      <alignment horizontal="center"/>
    </xf>
    <xf numFmtId="3" fontId="6" fillId="0" borderId="0" xfId="0" applyFont="1" applyFill="1" applyBorder="1" applyAlignment="1">
      <alignment/>
    </xf>
    <xf numFmtId="5" fontId="6" fillId="0" borderId="0" xfId="20" applyNumberFormat="1" applyFont="1" applyFill="1" applyBorder="1" applyAlignment="1">
      <alignment/>
    </xf>
    <xf numFmtId="37" fontId="6" fillId="0" borderId="0" xfId="20" applyNumberFormat="1" applyFont="1" applyFill="1" applyBorder="1" applyAlignment="1">
      <alignment/>
    </xf>
    <xf numFmtId="5" fontId="6" fillId="0" borderId="0" xfId="20" applyNumberFormat="1" applyFont="1" applyFill="1" applyBorder="1" applyAlignment="1">
      <alignment/>
    </xf>
    <xf numFmtId="165" fontId="6" fillId="0" borderId="0" xfId="20" applyFont="1" applyFill="1" applyBorder="1" applyAlignment="1">
      <alignment/>
    </xf>
    <xf numFmtId="9" fontId="6" fillId="0" borderId="0" xfId="27" applyFont="1" applyFill="1" applyBorder="1" applyAlignment="1">
      <alignment horizontal="centerContinuous"/>
    </xf>
    <xf numFmtId="9" fontId="6" fillId="0" borderId="0" xfId="27" applyFont="1" applyFill="1" applyBorder="1" applyAlignment="1">
      <alignment horizontal="left"/>
    </xf>
    <xf numFmtId="2" fontId="6" fillId="0" borderId="0" xfId="27" applyNumberFormat="1" applyFont="1" applyFill="1" applyBorder="1" applyAlignment="1">
      <alignment horizontal="centerContinuous"/>
    </xf>
    <xf numFmtId="3" fontId="18" fillId="0" borderId="0" xfId="0" applyFont="1" applyFill="1" applyBorder="1" applyAlignment="1">
      <alignment horizontal="left"/>
    </xf>
    <xf numFmtId="3" fontId="6" fillId="0" borderId="0" xfId="0" applyFont="1" applyFill="1" applyBorder="1" applyAlignment="1">
      <alignment horizontal="centerContinuous"/>
    </xf>
    <xf numFmtId="3" fontId="18" fillId="0" borderId="0" xfId="0" applyFont="1" applyFill="1" applyBorder="1" applyAlignment="1">
      <alignment/>
    </xf>
    <xf numFmtId="10" fontId="6" fillId="0" borderId="0" xfId="27" applyNumberFormat="1" applyFont="1" applyFill="1" applyBorder="1" applyAlignment="1">
      <alignment horizontal="centerContinuous"/>
    </xf>
    <xf numFmtId="10" fontId="6" fillId="0" borderId="0" xfId="0" applyNumberFormat="1" applyFont="1" applyBorder="1" applyAlignment="1">
      <alignment horizontal="centerContinuous"/>
    </xf>
    <xf numFmtId="10" fontId="6" fillId="0" borderId="0" xfId="27" applyNumberFormat="1" applyFont="1" applyBorder="1" applyAlignment="1">
      <alignment horizontal="right"/>
    </xf>
    <xf numFmtId="10" fontId="18" fillId="0" borderId="0" xfId="0" applyNumberFormat="1" applyFont="1" applyAlignment="1">
      <alignment horizontal="centerContinuous"/>
    </xf>
    <xf numFmtId="3" fontId="10" fillId="0" borderId="0" xfId="0" applyFont="1" applyAlignment="1">
      <alignment horizontal="left"/>
    </xf>
    <xf numFmtId="0" fontId="12" fillId="0" borderId="3" xfId="0" applyFont="1" applyBorder="1" applyAlignment="1">
      <alignment horizontal="left"/>
    </xf>
    <xf numFmtId="0" fontId="10" fillId="0" borderId="0" xfId="0" applyFont="1" applyFill="1" applyAlignment="1">
      <alignment/>
    </xf>
    <xf numFmtId="0" fontId="10"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horizontal="centerContinuous"/>
    </xf>
    <xf numFmtId="0" fontId="11" fillId="0" borderId="0" xfId="0" applyFont="1" applyAlignment="1">
      <alignment horizontal="left"/>
    </xf>
    <xf numFmtId="0" fontId="10" fillId="0" borderId="0" xfId="0" applyFont="1" applyAlignment="1">
      <alignment/>
    </xf>
    <xf numFmtId="0" fontId="12" fillId="0" borderId="0" xfId="0" applyFont="1" applyBorder="1" applyAlignment="1">
      <alignment horizontal="centerContinuous"/>
    </xf>
    <xf numFmtId="0" fontId="12" fillId="0" borderId="0" xfId="0" applyFont="1" applyAlignment="1">
      <alignment horizontal="centerContinuous"/>
    </xf>
    <xf numFmtId="0" fontId="12" fillId="0" borderId="0" xfId="0" applyFont="1" applyAlignment="1">
      <alignment horizontal="left"/>
    </xf>
    <xf numFmtId="0" fontId="12" fillId="0" borderId="0" xfId="0" applyFont="1" applyBorder="1" applyAlignment="1">
      <alignment horizontal="left"/>
    </xf>
    <xf numFmtId="0" fontId="10" fillId="0" borderId="0" xfId="0" applyFont="1" applyBorder="1" applyAlignment="1">
      <alignment/>
    </xf>
    <xf numFmtId="0" fontId="10" fillId="0" borderId="3" xfId="0" applyFont="1" applyBorder="1" applyAlignment="1">
      <alignment/>
    </xf>
    <xf numFmtId="0" fontId="12" fillId="0" borderId="3" xfId="0" applyFont="1" applyBorder="1" applyAlignment="1">
      <alignment/>
    </xf>
    <xf numFmtId="0" fontId="10" fillId="0" borderId="0" xfId="0" applyFont="1" applyAlignment="1">
      <alignment horizontal="left"/>
    </xf>
    <xf numFmtId="1" fontId="10" fillId="0" borderId="0" xfId="0" applyNumberFormat="1" applyFont="1" applyBorder="1" applyAlignment="1">
      <alignment horizontal="center"/>
    </xf>
    <xf numFmtId="1" fontId="10" fillId="0" borderId="2" xfId="0" applyNumberFormat="1" applyFont="1" applyFill="1" applyBorder="1" applyAlignment="1">
      <alignment horizontal="center"/>
    </xf>
    <xf numFmtId="1" fontId="10" fillId="0" borderId="2" xfId="0" applyNumberFormat="1" applyFont="1" applyBorder="1" applyAlignment="1">
      <alignment horizontal="center"/>
    </xf>
    <xf numFmtId="0" fontId="10" fillId="0" borderId="0" xfId="0" applyFont="1" applyBorder="1" applyAlignment="1">
      <alignment horizontal="center"/>
    </xf>
    <xf numFmtId="0" fontId="10" fillId="0" borderId="2" xfId="0" applyNumberFormat="1" applyFont="1" applyBorder="1" applyAlignment="1">
      <alignment horizontal="center"/>
    </xf>
    <xf numFmtId="3" fontId="10" fillId="0" borderId="0" xfId="0" applyFont="1" applyBorder="1" applyAlignment="1">
      <alignment/>
    </xf>
    <xf numFmtId="3" fontId="10" fillId="0" borderId="0" xfId="0" applyFont="1" applyFill="1" applyBorder="1" applyAlignment="1">
      <alignment/>
    </xf>
    <xf numFmtId="3" fontId="10" fillId="0" borderId="5" xfId="0" applyFont="1" applyBorder="1" applyAlignment="1">
      <alignment/>
    </xf>
    <xf numFmtId="37" fontId="10" fillId="0" borderId="0" xfId="0" applyNumberFormat="1" applyFont="1" applyBorder="1" applyAlignment="1">
      <alignment/>
    </xf>
    <xf numFmtId="5" fontId="10" fillId="0" borderId="0" xfId="0" applyNumberFormat="1" applyFont="1" applyBorder="1" applyAlignment="1">
      <alignment/>
    </xf>
    <xf numFmtId="5" fontId="10" fillId="0" borderId="0" xfId="0" applyNumberFormat="1" applyFont="1" applyFill="1" applyAlignment="1">
      <alignment/>
    </xf>
    <xf numFmtId="5" fontId="10" fillId="0" borderId="0" xfId="0" applyNumberFormat="1" applyFont="1" applyAlignment="1">
      <alignment/>
    </xf>
    <xf numFmtId="5" fontId="10" fillId="0" borderId="0" xfId="0" applyNumberFormat="1" applyFont="1" applyAlignment="1">
      <alignment horizontal="left"/>
    </xf>
    <xf numFmtId="37" fontId="10" fillId="0" borderId="0" xfId="0" applyNumberFormat="1" applyFont="1" applyFill="1" applyAlignment="1">
      <alignment/>
    </xf>
    <xf numFmtId="37" fontId="10" fillId="0" borderId="0" xfId="0" applyNumberFormat="1" applyFont="1" applyAlignment="1">
      <alignment/>
    </xf>
    <xf numFmtId="37" fontId="10" fillId="0" borderId="0" xfId="0" applyNumberFormat="1" applyFont="1" applyAlignment="1">
      <alignment horizontal="left"/>
    </xf>
    <xf numFmtId="37" fontId="10" fillId="0" borderId="0" xfId="0" applyNumberFormat="1" applyFont="1" applyAlignment="1" quotePrefix="1">
      <alignment horizontal="center"/>
    </xf>
    <xf numFmtId="37" fontId="10" fillId="0" borderId="2" xfId="0" applyNumberFormat="1" applyFont="1" applyFill="1" applyBorder="1" applyAlignment="1">
      <alignment/>
    </xf>
    <xf numFmtId="37" fontId="10" fillId="0" borderId="2" xfId="0" applyNumberFormat="1" applyFont="1" applyBorder="1" applyAlignment="1">
      <alignment/>
    </xf>
    <xf numFmtId="37" fontId="10" fillId="0" borderId="5" xfId="0" applyNumberFormat="1" applyFont="1" applyFill="1" applyBorder="1" applyAlignment="1">
      <alignment/>
    </xf>
    <xf numFmtId="37" fontId="10" fillId="0" borderId="5" xfId="0" applyNumberFormat="1" applyFont="1" applyBorder="1" applyAlignment="1">
      <alignment/>
    </xf>
    <xf numFmtId="3" fontId="12" fillId="0" borderId="0" xfId="0" applyFont="1" applyBorder="1" applyAlignment="1">
      <alignment/>
    </xf>
    <xf numFmtId="37" fontId="10" fillId="0" borderId="6" xfId="0" applyNumberFormat="1" applyFont="1" applyFill="1" applyBorder="1" applyAlignment="1">
      <alignment/>
    </xf>
    <xf numFmtId="37" fontId="10" fillId="0" borderId="6" xfId="0" applyNumberFormat="1" applyFont="1" applyBorder="1" applyAlignment="1">
      <alignment/>
    </xf>
    <xf numFmtId="37" fontId="10" fillId="0" borderId="0" xfId="0" applyNumberFormat="1" applyFont="1" applyFill="1" applyBorder="1" applyAlignment="1">
      <alignment horizontal="center"/>
    </xf>
    <xf numFmtId="37" fontId="10" fillId="0" borderId="0" xfId="0" applyNumberFormat="1" applyFont="1" applyBorder="1" applyAlignment="1">
      <alignment horizontal="center"/>
    </xf>
    <xf numFmtId="37" fontId="10" fillId="0" borderId="0" xfId="0" applyNumberFormat="1" applyFont="1" applyBorder="1" applyAlignment="1">
      <alignment horizontal="left"/>
    </xf>
    <xf numFmtId="37" fontId="10" fillId="0" borderId="0" xfId="0" applyNumberFormat="1" applyFont="1" applyFill="1" applyBorder="1" applyAlignment="1">
      <alignment/>
    </xf>
    <xf numFmtId="37" fontId="10" fillId="0" borderId="0" xfId="0" applyNumberFormat="1" applyFont="1" applyBorder="1" applyAlignment="1">
      <alignment/>
    </xf>
    <xf numFmtId="37" fontId="10" fillId="0" borderId="0" xfId="0" applyNumberFormat="1" applyFont="1" applyAlignment="1">
      <alignment horizontal="left"/>
    </xf>
    <xf numFmtId="0" fontId="12" fillId="0" borderId="0" xfId="0" applyFont="1" applyBorder="1" applyAlignment="1">
      <alignment/>
    </xf>
    <xf numFmtId="3" fontId="10" fillId="0" borderId="0" xfId="0" applyFont="1" applyFill="1" applyAlignment="1">
      <alignment/>
    </xf>
    <xf numFmtId="38" fontId="10" fillId="0" borderId="0" xfId="0" applyNumberFormat="1" applyFont="1" applyAlignment="1">
      <alignment horizontal="centerContinuous"/>
    </xf>
    <xf numFmtId="38" fontId="10" fillId="0" borderId="0" xfId="0" applyNumberFormat="1" applyFont="1" applyBorder="1" applyAlignment="1">
      <alignment horizontal="centerContinuous"/>
    </xf>
    <xf numFmtId="0" fontId="11" fillId="0" borderId="0" xfId="0" applyFont="1" applyBorder="1" applyAlignment="1">
      <alignment horizontal="left"/>
    </xf>
    <xf numFmtId="0" fontId="10" fillId="0" borderId="0" xfId="0" applyFont="1" applyBorder="1" applyAlignment="1">
      <alignment horizontal="left"/>
    </xf>
    <xf numFmtId="0" fontId="10" fillId="0" borderId="3" xfId="0" applyFont="1" applyBorder="1" applyAlignment="1">
      <alignment horizontal="left"/>
    </xf>
    <xf numFmtId="38" fontId="10" fillId="0" borderId="3" xfId="0" applyNumberFormat="1" applyFont="1" applyBorder="1" applyAlignment="1">
      <alignment horizontal="left"/>
    </xf>
    <xf numFmtId="38" fontId="10" fillId="0" borderId="0" xfId="0" applyNumberFormat="1" applyFont="1" applyAlignment="1">
      <alignment/>
    </xf>
    <xf numFmtId="38" fontId="10" fillId="0" borderId="0" xfId="0" applyNumberFormat="1" applyFont="1" applyBorder="1" applyAlignment="1">
      <alignment/>
    </xf>
    <xf numFmtId="49" fontId="10" fillId="0" borderId="0" xfId="0" applyNumberFormat="1" applyFont="1" applyBorder="1" applyAlignment="1">
      <alignment/>
    </xf>
    <xf numFmtId="49" fontId="10" fillId="0" borderId="2" xfId="0" applyNumberFormat="1" applyFont="1" applyFill="1" applyBorder="1" applyAlignment="1">
      <alignment horizontal="center"/>
    </xf>
    <xf numFmtId="49" fontId="10" fillId="0" borderId="2" xfId="0" applyNumberFormat="1"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Fill="1" applyBorder="1" applyAlignment="1">
      <alignment horizontal="center"/>
    </xf>
    <xf numFmtId="37" fontId="11" fillId="0" borderId="0" xfId="0" applyNumberFormat="1" applyFont="1" applyAlignment="1">
      <alignment/>
    </xf>
    <xf numFmtId="38" fontId="10" fillId="0" borderId="0" xfId="0" applyNumberFormat="1" applyFont="1" applyFill="1" applyBorder="1" applyAlignment="1">
      <alignment horizontal="center"/>
    </xf>
    <xf numFmtId="38" fontId="10" fillId="0" borderId="0" xfId="0" applyNumberFormat="1" applyFont="1" applyBorder="1" applyAlignment="1">
      <alignment horizontal="center"/>
    </xf>
    <xf numFmtId="38" fontId="10" fillId="0" borderId="0" xfId="0" applyNumberFormat="1" applyFont="1" applyFill="1" applyBorder="1" applyAlignment="1">
      <alignment/>
    </xf>
    <xf numFmtId="3" fontId="10" fillId="0" borderId="0" xfId="0" applyFont="1" applyAlignment="1">
      <alignment/>
    </xf>
    <xf numFmtId="38" fontId="10" fillId="0" borderId="0" xfId="0" applyNumberFormat="1" applyFont="1" applyFill="1" applyAlignment="1">
      <alignment/>
    </xf>
    <xf numFmtId="38" fontId="10" fillId="0" borderId="2" xfId="0" applyNumberFormat="1" applyFont="1" applyFill="1" applyBorder="1" applyAlignment="1">
      <alignment/>
    </xf>
    <xf numFmtId="38" fontId="10" fillId="0" borderId="2" xfId="0" applyNumberFormat="1" applyFont="1" applyBorder="1" applyAlignment="1">
      <alignment/>
    </xf>
    <xf numFmtId="38" fontId="10" fillId="0" borderId="7" xfId="0" applyNumberFormat="1" applyFont="1" applyFill="1" applyBorder="1" applyAlignment="1">
      <alignment/>
    </xf>
    <xf numFmtId="38" fontId="10" fillId="0" borderId="7" xfId="0" applyNumberFormat="1" applyFont="1" applyBorder="1" applyAlignment="1">
      <alignment/>
    </xf>
    <xf numFmtId="3" fontId="12" fillId="0" borderId="0" xfId="0" applyFont="1" applyAlignment="1">
      <alignment/>
    </xf>
    <xf numFmtId="38" fontId="21" fillId="0" borderId="0" xfId="0" applyNumberFormat="1" applyFont="1" applyFill="1" applyAlignment="1">
      <alignment/>
    </xf>
    <xf numFmtId="3" fontId="10" fillId="0" borderId="0" xfId="0" applyNumberFormat="1" applyFont="1" applyBorder="1" applyAlignment="1">
      <alignment/>
    </xf>
    <xf numFmtId="0" fontId="12" fillId="0" borderId="0" xfId="0" applyFont="1" applyAlignment="1">
      <alignment/>
    </xf>
    <xf numFmtId="5" fontId="10" fillId="0" borderId="2" xfId="0" applyNumberFormat="1" applyFont="1" applyFill="1" applyBorder="1" applyAlignment="1">
      <alignment/>
    </xf>
    <xf numFmtId="5" fontId="10" fillId="0" borderId="2" xfId="0" applyNumberFormat="1" applyFont="1" applyBorder="1" applyAlignment="1">
      <alignment/>
    </xf>
    <xf numFmtId="166" fontId="10" fillId="0" borderId="0" xfId="0" applyNumberFormat="1" applyFont="1" applyBorder="1" applyAlignment="1">
      <alignment/>
    </xf>
    <xf numFmtId="5" fontId="10" fillId="0" borderId="0" xfId="0" applyNumberFormat="1" applyFont="1" applyFill="1" applyBorder="1" applyAlignment="1">
      <alignment/>
    </xf>
    <xf numFmtId="5" fontId="10" fillId="0" borderId="0" xfId="0" applyNumberFormat="1" applyFont="1" applyBorder="1" applyAlignment="1">
      <alignment horizontal="right"/>
    </xf>
    <xf numFmtId="0" fontId="11" fillId="0" borderId="0" xfId="0" applyFont="1" applyAlignment="1">
      <alignment/>
    </xf>
    <xf numFmtId="38" fontId="11" fillId="0" borderId="0" xfId="0" applyNumberFormat="1" applyFont="1" applyFill="1" applyAlignment="1">
      <alignment/>
    </xf>
    <xf numFmtId="38" fontId="10" fillId="0" borderId="5" xfId="0" applyNumberFormat="1" applyFont="1" applyBorder="1" applyAlignment="1">
      <alignment/>
    </xf>
    <xf numFmtId="38" fontId="11" fillId="0" borderId="0" xfId="0" applyNumberFormat="1" applyFont="1" applyAlignment="1">
      <alignment horizontal="center"/>
    </xf>
    <xf numFmtId="5" fontId="10" fillId="0" borderId="3" xfId="0" applyNumberFormat="1" applyFont="1" applyFill="1" applyBorder="1" applyAlignment="1">
      <alignment/>
    </xf>
    <xf numFmtId="5" fontId="10" fillId="0" borderId="3" xfId="0" applyNumberFormat="1" applyFont="1" applyBorder="1" applyAlignment="1">
      <alignment/>
    </xf>
    <xf numFmtId="0" fontId="12" fillId="0" borderId="3" xfId="0" applyFont="1" applyBorder="1" applyAlignment="1">
      <alignment horizontal="centerContinuous"/>
    </xf>
    <xf numFmtId="0" fontId="10" fillId="0" borderId="3" xfId="0" applyFont="1" applyBorder="1" applyAlignment="1">
      <alignment horizontal="centerContinuous"/>
    </xf>
    <xf numFmtId="0" fontId="10" fillId="0" borderId="0" xfId="0" applyFont="1" applyAlignment="1">
      <alignment horizontal="center"/>
    </xf>
    <xf numFmtId="37" fontId="10" fillId="0" borderId="2" xfId="15" applyNumberFormat="1" applyFont="1" applyFill="1" applyBorder="1" applyAlignment="1">
      <alignment/>
    </xf>
    <xf numFmtId="37" fontId="10" fillId="0" borderId="0" xfId="15" applyNumberFormat="1" applyFont="1" applyBorder="1" applyAlignment="1">
      <alignment/>
    </xf>
    <xf numFmtId="37" fontId="10" fillId="0" borderId="0" xfId="15" applyNumberFormat="1" applyFont="1" applyFill="1" applyBorder="1" applyAlignment="1">
      <alignment/>
    </xf>
    <xf numFmtId="37" fontId="10" fillId="0" borderId="0" xfId="15" applyNumberFormat="1" applyFont="1" applyFill="1" applyBorder="1" applyAlignment="1">
      <alignment horizontal="center"/>
    </xf>
    <xf numFmtId="37" fontId="10" fillId="0" borderId="0" xfId="15" applyNumberFormat="1" applyFont="1" applyBorder="1" applyAlignment="1">
      <alignment horizontal="center"/>
    </xf>
    <xf numFmtId="0" fontId="22" fillId="0" borderId="0" xfId="0" applyFont="1" applyAlignment="1">
      <alignment/>
    </xf>
    <xf numFmtId="5" fontId="10" fillId="0" borderId="3" xfId="15" applyNumberFormat="1" applyFont="1" applyFill="1" applyBorder="1" applyAlignment="1">
      <alignment/>
    </xf>
    <xf numFmtId="5" fontId="10" fillId="0" borderId="0" xfId="15" applyNumberFormat="1" applyFont="1" applyBorder="1" applyAlignment="1">
      <alignment/>
    </xf>
    <xf numFmtId="5" fontId="10" fillId="0" borderId="0" xfId="0" applyNumberFormat="1" applyFont="1" applyBorder="1" applyAlignment="1">
      <alignment/>
    </xf>
    <xf numFmtId="0" fontId="10" fillId="0" borderId="8" xfId="0" applyFont="1" applyBorder="1" applyAlignment="1">
      <alignment/>
    </xf>
    <xf numFmtId="3" fontId="11" fillId="0" borderId="0" xfId="0" applyNumberFormat="1" applyFont="1" applyBorder="1" applyAlignment="1">
      <alignment/>
    </xf>
    <xf numFmtId="0" fontId="10" fillId="0" borderId="0" xfId="18" applyNumberFormat="1" applyFont="1" applyBorder="1" applyAlignment="1">
      <alignment horizontal="left"/>
    </xf>
    <xf numFmtId="44" fontId="10" fillId="0" borderId="0" xfId="18" applyFont="1" applyAlignment="1">
      <alignment/>
    </xf>
    <xf numFmtId="5" fontId="10" fillId="0" borderId="0" xfId="18" applyNumberFormat="1" applyFont="1" applyFill="1" applyAlignment="1">
      <alignment/>
    </xf>
    <xf numFmtId="171" fontId="10" fillId="0" borderId="0" xfId="18" applyNumberFormat="1" applyFont="1" applyAlignment="1">
      <alignment/>
    </xf>
    <xf numFmtId="5" fontId="10" fillId="0" borderId="0" xfId="18" applyNumberFormat="1" applyFont="1" applyAlignment="1">
      <alignment/>
    </xf>
    <xf numFmtId="171" fontId="10" fillId="0" borderId="0" xfId="0" applyNumberFormat="1" applyFont="1" applyAlignment="1">
      <alignment/>
    </xf>
    <xf numFmtId="37" fontId="10" fillId="0" borderId="0" xfId="15" applyNumberFormat="1" applyFont="1" applyFill="1" applyAlignment="1">
      <alignment/>
    </xf>
    <xf numFmtId="173" fontId="10" fillId="0" borderId="0" xfId="15" applyNumberFormat="1" applyFont="1" applyAlignment="1">
      <alignment/>
    </xf>
    <xf numFmtId="37" fontId="10" fillId="0" borderId="0" xfId="15" applyNumberFormat="1" applyFont="1" applyAlignment="1">
      <alignment/>
    </xf>
    <xf numFmtId="173" fontId="10" fillId="0" borderId="2" xfId="15" applyNumberFormat="1" applyFont="1" applyBorder="1" applyAlignment="1">
      <alignment/>
    </xf>
    <xf numFmtId="37" fontId="10" fillId="0" borderId="2" xfId="15" applyNumberFormat="1" applyFont="1" applyBorder="1" applyAlignment="1">
      <alignment/>
    </xf>
    <xf numFmtId="173" fontId="10" fillId="0" borderId="0" xfId="15" applyNumberFormat="1" applyFont="1" applyFill="1" applyAlignment="1">
      <alignment/>
    </xf>
    <xf numFmtId="3" fontId="12" fillId="0" borderId="0" xfId="0" applyNumberFormat="1" applyFont="1" applyBorder="1" applyAlignment="1">
      <alignment/>
    </xf>
    <xf numFmtId="173" fontId="10" fillId="0" borderId="2" xfId="0" applyNumberFormat="1" applyFont="1" applyBorder="1" applyAlignment="1">
      <alignment/>
    </xf>
    <xf numFmtId="38" fontId="10" fillId="0" borderId="2" xfId="15" applyNumberFormat="1" applyFont="1" applyFill="1" applyBorder="1" applyAlignment="1">
      <alignment/>
    </xf>
    <xf numFmtId="5" fontId="12" fillId="0" borderId="0" xfId="18" applyNumberFormat="1" applyFont="1" applyBorder="1" applyAlignment="1">
      <alignment/>
    </xf>
    <xf numFmtId="5" fontId="10" fillId="0" borderId="3" xfId="18" applyNumberFormat="1" applyFont="1" applyFill="1" applyBorder="1" applyAlignment="1">
      <alignment/>
    </xf>
    <xf numFmtId="5" fontId="10" fillId="0" borderId="3" xfId="18" applyNumberFormat="1" applyFont="1" applyBorder="1" applyAlignment="1">
      <alignment/>
    </xf>
    <xf numFmtId="0" fontId="10" fillId="0" borderId="0" xfId="0" applyFont="1" applyAlignment="1">
      <alignment wrapText="1"/>
    </xf>
    <xf numFmtId="174" fontId="10" fillId="0" borderId="0" xfId="27" applyNumberFormat="1" applyFont="1" applyAlignment="1">
      <alignment/>
    </xf>
    <xf numFmtId="3" fontId="10" fillId="0" borderId="0" xfId="0" applyNumberFormat="1" applyFont="1" applyAlignment="1">
      <alignment/>
    </xf>
    <xf numFmtId="0" fontId="10" fillId="0" borderId="0" xfId="0" applyFont="1" applyAlignment="1">
      <alignment/>
    </xf>
    <xf numFmtId="0" fontId="12" fillId="0" borderId="0" xfId="0" applyFont="1" applyAlignment="1">
      <alignment/>
    </xf>
    <xf numFmtId="0" fontId="10" fillId="0" borderId="0" xfId="0" applyFont="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alignment horizontal="center" wrapText="1"/>
    </xf>
    <xf numFmtId="0" fontId="10" fillId="0" borderId="0" xfId="0" applyFont="1" applyAlignment="1" quotePrefix="1">
      <alignment horizontal="center"/>
    </xf>
    <xf numFmtId="37" fontId="10" fillId="0" borderId="0" xfId="0" applyNumberFormat="1" applyFont="1" applyAlignment="1">
      <alignment/>
    </xf>
    <xf numFmtId="0" fontId="10" fillId="0" borderId="2" xfId="0" applyFont="1" applyBorder="1" applyAlignment="1">
      <alignment horizontal="center"/>
    </xf>
    <xf numFmtId="0" fontId="10" fillId="0" borderId="2" xfId="0" applyFont="1" applyBorder="1" applyAlignment="1">
      <alignment horizontal="centerContinuous"/>
    </xf>
    <xf numFmtId="3" fontId="12" fillId="0" borderId="0" xfId="0" applyFont="1" applyBorder="1" applyAlignment="1">
      <alignment horizontal="center"/>
    </xf>
    <xf numFmtId="3" fontId="10" fillId="0" borderId="2" xfId="0" applyFont="1" applyBorder="1" applyAlignment="1">
      <alignment horizontal="centerContinuous"/>
    </xf>
    <xf numFmtId="1" fontId="10" fillId="0" borderId="0" xfId="0" applyNumberFormat="1" applyFont="1" applyFill="1" applyAlignment="1">
      <alignment horizontal="center"/>
    </xf>
    <xf numFmtId="39" fontId="10" fillId="0" borderId="0" xfId="0" applyNumberFormat="1" applyFont="1" applyAlignment="1">
      <alignment/>
    </xf>
    <xf numFmtId="39" fontId="10" fillId="0" borderId="0" xfId="0" applyNumberFormat="1" applyFont="1" applyAlignment="1">
      <alignment horizontal="center"/>
    </xf>
    <xf numFmtId="3" fontId="10" fillId="0" borderId="0" xfId="0" applyFont="1" applyBorder="1" applyAlignment="1">
      <alignment/>
    </xf>
    <xf numFmtId="3" fontId="10" fillId="0" borderId="0" xfId="0" applyFont="1" applyAlignment="1">
      <alignment horizontal="centerContinuous"/>
    </xf>
    <xf numFmtId="3" fontId="10" fillId="0" borderId="0" xfId="0" applyFont="1" applyBorder="1" applyAlignment="1">
      <alignment horizontal="centerContinuous"/>
    </xf>
    <xf numFmtId="3" fontId="12" fillId="0" borderId="0" xfId="0" applyFont="1" applyAlignment="1">
      <alignment horizontal="centerContinuous"/>
    </xf>
    <xf numFmtId="3" fontId="12" fillId="0" borderId="0" xfId="0" applyFont="1" applyBorder="1" applyAlignment="1">
      <alignment horizontal="centerContinuous"/>
    </xf>
    <xf numFmtId="3" fontId="11" fillId="0" borderId="0" xfId="0" applyFont="1" applyAlignment="1">
      <alignment/>
    </xf>
    <xf numFmtId="3" fontId="12" fillId="0" borderId="3" xfId="0" applyFont="1" applyBorder="1" applyAlignment="1">
      <alignment/>
    </xf>
    <xf numFmtId="37" fontId="10" fillId="0" borderId="0" xfId="0" applyNumberFormat="1" applyFont="1" applyBorder="1" applyAlignment="1">
      <alignment/>
    </xf>
    <xf numFmtId="3" fontId="11" fillId="0" borderId="0" xfId="0" applyFont="1" applyAlignment="1">
      <alignment horizontal="centerContinuous"/>
    </xf>
    <xf numFmtId="176" fontId="10" fillId="0" borderId="0" xfId="0" applyNumberFormat="1" applyFont="1" applyAlignment="1">
      <alignment horizontal="centerContinuous"/>
    </xf>
    <xf numFmtId="176" fontId="12" fillId="0" borderId="3" xfId="0" applyNumberFormat="1" applyFont="1" applyBorder="1" applyAlignment="1">
      <alignment horizontal="centerContinuous"/>
    </xf>
    <xf numFmtId="176" fontId="12" fillId="0" borderId="0" xfId="0" applyNumberFormat="1" applyFont="1" applyBorder="1" applyAlignment="1">
      <alignment horizontal="centerContinuous"/>
    </xf>
    <xf numFmtId="176" fontId="12" fillId="0" borderId="2" xfId="0" applyNumberFormat="1" applyFont="1" applyFill="1" applyBorder="1" applyAlignment="1">
      <alignment horizontal="centerContinuous"/>
    </xf>
    <xf numFmtId="3" fontId="12" fillId="0" borderId="2" xfId="0" applyFont="1" applyFill="1" applyBorder="1" applyAlignment="1">
      <alignment horizontal="centerContinuous"/>
    </xf>
    <xf numFmtId="3" fontId="10" fillId="0" borderId="0" xfId="0" applyFont="1" applyFill="1" applyBorder="1" applyAlignment="1">
      <alignment horizontal="centerContinuous"/>
    </xf>
    <xf numFmtId="3" fontId="10" fillId="0" borderId="0" xfId="0" applyFont="1" applyFill="1" applyBorder="1" applyAlignment="1">
      <alignment horizontal="center"/>
    </xf>
    <xf numFmtId="3" fontId="10" fillId="0" borderId="2" xfId="0" applyFont="1" applyFill="1" applyBorder="1" applyAlignment="1">
      <alignment horizontal="centerContinuous"/>
    </xf>
    <xf numFmtId="3" fontId="10" fillId="0" borderId="0" xfId="0" applyFont="1" applyFill="1" applyAlignment="1">
      <alignment horizontal="right"/>
    </xf>
    <xf numFmtId="10" fontId="10" fillId="0" borderId="0" xfId="0" applyNumberFormat="1" applyFont="1" applyFill="1" applyBorder="1" applyAlignment="1" quotePrefix="1">
      <alignment horizontal="center"/>
    </xf>
    <xf numFmtId="43" fontId="10" fillId="0" borderId="0" xfId="15" applyFont="1" applyFill="1" applyBorder="1" applyAlignment="1" quotePrefix="1">
      <alignment horizontal="right"/>
    </xf>
    <xf numFmtId="49" fontId="10" fillId="0" borderId="0" xfId="27" applyNumberFormat="1" applyFont="1" applyFill="1" applyBorder="1" applyAlignment="1">
      <alignment horizontal="left"/>
    </xf>
    <xf numFmtId="3" fontId="10" fillId="0" borderId="0" xfId="0" applyFont="1" applyFill="1" applyAlignment="1">
      <alignment/>
    </xf>
    <xf numFmtId="39" fontId="10" fillId="0" borderId="0" xfId="0" applyNumberFormat="1" applyFont="1" applyFill="1" applyBorder="1" applyAlignment="1" quotePrefix="1">
      <alignment horizontal="center"/>
    </xf>
    <xf numFmtId="39" fontId="10" fillId="0" borderId="0" xfId="0" applyNumberFormat="1" applyFont="1" applyFill="1" applyBorder="1" applyAlignment="1" quotePrefix="1">
      <alignment horizontal="right"/>
    </xf>
    <xf numFmtId="3" fontId="10" fillId="0" borderId="2" xfId="0" applyFont="1" applyFill="1" applyBorder="1" applyAlignment="1">
      <alignment/>
    </xf>
    <xf numFmtId="3" fontId="10" fillId="0" borderId="2" xfId="0" applyFont="1" applyFill="1" applyBorder="1" applyAlignment="1">
      <alignment/>
    </xf>
    <xf numFmtId="39" fontId="10" fillId="0" borderId="2" xfId="0" applyNumberFormat="1" applyFont="1" applyFill="1" applyBorder="1" applyAlignment="1" quotePrefix="1">
      <alignment horizontal="center"/>
    </xf>
    <xf numFmtId="43" fontId="10" fillId="0" borderId="2" xfId="15" applyFont="1" applyFill="1" applyBorder="1" applyAlignment="1" quotePrefix="1">
      <alignment horizontal="right"/>
    </xf>
    <xf numFmtId="39" fontId="10" fillId="0" borderId="2" xfId="0" applyNumberFormat="1" applyFont="1" applyFill="1" applyBorder="1" applyAlignment="1" quotePrefix="1">
      <alignment horizontal="right"/>
    </xf>
    <xf numFmtId="3" fontId="10" fillId="0" borderId="0" xfId="0" applyFont="1" applyFill="1" applyBorder="1" applyAlignment="1">
      <alignment/>
    </xf>
    <xf numFmtId="2" fontId="10" fillId="0" borderId="0" xfId="0" applyNumberFormat="1" applyFont="1" applyFill="1" applyBorder="1" applyAlignment="1">
      <alignment horizontal="center"/>
    </xf>
    <xf numFmtId="2" fontId="10" fillId="0" borderId="0" xfId="0" applyNumberFormat="1" applyFont="1" applyFill="1" applyBorder="1" applyAlignment="1">
      <alignment horizontal="right"/>
    </xf>
    <xf numFmtId="3" fontId="10" fillId="0" borderId="3" xfId="0" applyFont="1" applyFill="1" applyBorder="1" applyAlignment="1">
      <alignment/>
    </xf>
    <xf numFmtId="5" fontId="10" fillId="0" borderId="3" xfId="0" applyNumberFormat="1" applyFont="1" applyFill="1" applyBorder="1" applyAlignment="1">
      <alignment/>
    </xf>
    <xf numFmtId="10" fontId="10" fillId="0" borderId="3" xfId="0" applyNumberFormat="1" applyFont="1" applyFill="1" applyBorder="1" applyAlignment="1" quotePrefix="1">
      <alignment horizontal="center"/>
    </xf>
    <xf numFmtId="43" fontId="10" fillId="0" borderId="3" xfId="15" applyFont="1" applyFill="1" applyBorder="1" applyAlignment="1" quotePrefix="1">
      <alignment horizontal="right"/>
    </xf>
    <xf numFmtId="49" fontId="10" fillId="0" borderId="3" xfId="27" applyNumberFormat="1" applyFont="1" applyFill="1" applyBorder="1" applyAlignment="1">
      <alignment horizontal="left"/>
    </xf>
    <xf numFmtId="4" fontId="10" fillId="0" borderId="3" xfId="0" applyNumberFormat="1" applyFont="1" applyFill="1" applyBorder="1" applyAlignment="1">
      <alignment/>
    </xf>
    <xf numFmtId="5" fontId="10" fillId="0" borderId="0" xfId="0" applyNumberFormat="1" applyFont="1" applyFill="1" applyBorder="1" applyAlignment="1">
      <alignment/>
    </xf>
    <xf numFmtId="4" fontId="10" fillId="0" borderId="0" xfId="0" applyNumberFormat="1" applyFont="1" applyFill="1" applyBorder="1" applyAlignment="1">
      <alignment/>
    </xf>
    <xf numFmtId="3" fontId="10" fillId="0" borderId="3" xfId="0" applyFont="1" applyBorder="1" applyAlignment="1">
      <alignment/>
    </xf>
    <xf numFmtId="3" fontId="10" fillId="0" borderId="3" xfId="0" applyFont="1" applyBorder="1" applyAlignment="1">
      <alignment/>
    </xf>
    <xf numFmtId="3" fontId="10" fillId="0" borderId="0" xfId="0" applyFont="1" applyBorder="1" applyAlignment="1">
      <alignment horizontal="right"/>
    </xf>
    <xf numFmtId="176" fontId="12" fillId="0" borderId="2" xfId="0" applyNumberFormat="1" applyFont="1" applyBorder="1" applyAlignment="1">
      <alignment horizontal="centerContinuous"/>
    </xf>
    <xf numFmtId="3" fontId="10" fillId="0" borderId="0" xfId="0" applyFont="1" applyAlignment="1">
      <alignment horizontal="right"/>
    </xf>
    <xf numFmtId="10" fontId="10" fillId="0" borderId="0" xfId="0" applyNumberFormat="1" applyFont="1" applyBorder="1" applyAlignment="1" quotePrefix="1">
      <alignment horizontal="center"/>
    </xf>
    <xf numFmtId="49" fontId="10" fillId="0" borderId="0" xfId="27" applyNumberFormat="1" applyFont="1" applyBorder="1" applyAlignment="1">
      <alignment horizontal="left"/>
    </xf>
    <xf numFmtId="39" fontId="10" fillId="0" borderId="0" xfId="0" applyNumberFormat="1" applyFont="1" applyBorder="1" applyAlignment="1" quotePrefix="1">
      <alignment horizontal="center"/>
    </xf>
    <xf numFmtId="39" fontId="10" fillId="0" borderId="0" xfId="0" applyNumberFormat="1" applyFont="1" applyBorder="1" applyAlignment="1" quotePrefix="1">
      <alignment horizontal="right"/>
    </xf>
    <xf numFmtId="3" fontId="10" fillId="0" borderId="2" xfId="0" applyFont="1" applyBorder="1" applyAlignment="1">
      <alignment/>
    </xf>
    <xf numFmtId="3" fontId="10" fillId="0" borderId="2" xfId="0" applyFont="1" applyBorder="1" applyAlignment="1">
      <alignment/>
    </xf>
    <xf numFmtId="39" fontId="10" fillId="0" borderId="2" xfId="0" applyNumberFormat="1" applyFont="1" applyBorder="1" applyAlignment="1" quotePrefix="1">
      <alignment horizontal="center"/>
    </xf>
    <xf numFmtId="39" fontId="10" fillId="0" borderId="2" xfId="0" applyNumberFormat="1" applyFont="1" applyBorder="1" applyAlignment="1" quotePrefix="1">
      <alignment horizontal="right"/>
    </xf>
    <xf numFmtId="2" fontId="10" fillId="0" borderId="0" xfId="0" applyNumberFormat="1" applyFont="1" applyBorder="1" applyAlignment="1">
      <alignment horizontal="center"/>
    </xf>
    <xf numFmtId="2" fontId="10" fillId="0" borderId="0" xfId="0" applyNumberFormat="1" applyFont="1" applyBorder="1" applyAlignment="1">
      <alignment horizontal="right"/>
    </xf>
    <xf numFmtId="10" fontId="10" fillId="0" borderId="3" xfId="0" applyNumberFormat="1" applyFont="1" applyBorder="1" applyAlignment="1" quotePrefix="1">
      <alignment horizontal="center"/>
    </xf>
    <xf numFmtId="43" fontId="10" fillId="0" borderId="3" xfId="15" applyFont="1" applyBorder="1" applyAlignment="1" quotePrefix="1">
      <alignment horizontal="right"/>
    </xf>
    <xf numFmtId="49" fontId="10" fillId="0" borderId="3" xfId="27" applyNumberFormat="1" applyFont="1" applyBorder="1" applyAlignment="1">
      <alignment horizontal="left"/>
    </xf>
    <xf numFmtId="4" fontId="10" fillId="0" borderId="3" xfId="0" applyNumberFormat="1" applyFont="1" applyBorder="1" applyAlignment="1">
      <alignment/>
    </xf>
    <xf numFmtId="176" fontId="12" fillId="0" borderId="0" xfId="0" applyNumberFormat="1" applyFont="1" applyAlignment="1">
      <alignment horizontal="centerContinuous"/>
    </xf>
    <xf numFmtId="2" fontId="6" fillId="0" borderId="0" xfId="27" applyNumberFormat="1" applyFont="1" applyBorder="1" applyAlignment="1">
      <alignment horizontal="center"/>
    </xf>
    <xf numFmtId="4" fontId="10" fillId="0" borderId="0" xfId="0" applyNumberFormat="1" applyFont="1" applyAlignment="1">
      <alignment horizontal="centerContinuous"/>
    </xf>
    <xf numFmtId="4" fontId="10" fillId="0" borderId="3" xfId="0" applyNumberFormat="1" applyFont="1" applyBorder="1" applyAlignment="1">
      <alignment horizontal="centerContinuous"/>
    </xf>
    <xf numFmtId="4" fontId="10" fillId="0" borderId="0" xfId="0" applyNumberFormat="1" applyFont="1" applyBorder="1" applyAlignment="1">
      <alignment horizontal="center" wrapText="1"/>
    </xf>
    <xf numFmtId="10" fontId="10" fillId="0" borderId="0" xfId="0" applyNumberFormat="1" applyFont="1" applyFill="1" applyAlignment="1">
      <alignment/>
    </xf>
    <xf numFmtId="175" fontId="10" fillId="0" borderId="0" xfId="0" applyNumberFormat="1" applyFont="1" applyFill="1" applyAlignment="1">
      <alignment/>
    </xf>
    <xf numFmtId="10" fontId="10" fillId="0" borderId="0" xfId="0" applyNumberFormat="1" applyFont="1" applyAlignment="1">
      <alignment/>
    </xf>
    <xf numFmtId="166" fontId="10" fillId="0" borderId="0" xfId="0" applyNumberFormat="1" applyFont="1" applyAlignment="1">
      <alignment/>
    </xf>
    <xf numFmtId="175" fontId="10" fillId="0" borderId="0" xfId="0" applyNumberFormat="1" applyFont="1" applyAlignment="1">
      <alignment/>
    </xf>
    <xf numFmtId="9" fontId="10" fillId="0" borderId="0" xfId="0" applyNumberFormat="1" applyFont="1" applyAlignment="1">
      <alignment/>
    </xf>
    <xf numFmtId="4" fontId="10" fillId="0" borderId="0" xfId="0" applyNumberFormat="1" applyFont="1" applyAlignment="1">
      <alignment/>
    </xf>
    <xf numFmtId="3" fontId="5" fillId="0" borderId="0" xfId="0" applyFont="1" applyBorder="1" applyAlignment="1">
      <alignment horizontal="left"/>
    </xf>
    <xf numFmtId="4" fontId="10" fillId="0" borderId="2" xfId="0" applyNumberFormat="1" applyFont="1" applyBorder="1" applyAlignment="1">
      <alignment horizontal="center"/>
    </xf>
    <xf numFmtId="4" fontId="10" fillId="0" borderId="0" xfId="0" applyNumberFormat="1" applyFont="1" applyBorder="1" applyAlignment="1">
      <alignment horizontal="center"/>
    </xf>
    <xf numFmtId="4" fontId="10" fillId="0" borderId="0" xfId="0" applyNumberFormat="1" applyFont="1" applyBorder="1" applyAlignment="1">
      <alignment horizontal="centerContinuous"/>
    </xf>
    <xf numFmtId="0" fontId="12" fillId="0" borderId="0" xfId="0" applyFont="1" applyBorder="1" applyAlignment="1">
      <alignment horizontal="center"/>
    </xf>
    <xf numFmtId="0" fontId="10" fillId="0" borderId="0" xfId="0" applyFont="1" applyFill="1" applyAlignment="1">
      <alignment horizontal="center"/>
    </xf>
    <xf numFmtId="39" fontId="10" fillId="0" borderId="0" xfId="0" applyNumberFormat="1" applyFont="1" applyAlignment="1">
      <alignment/>
    </xf>
    <xf numFmtId="39" fontId="10" fillId="0" borderId="0" xfId="0" applyNumberFormat="1" applyFont="1" applyAlignment="1">
      <alignment horizontal="center"/>
    </xf>
    <xf numFmtId="10" fontId="10" fillId="0" borderId="0" xfId="0" applyNumberFormat="1" applyFont="1" applyFill="1" applyAlignment="1">
      <alignment horizontal="centerContinuous"/>
    </xf>
    <xf numFmtId="0" fontId="10" fillId="0" borderId="0" xfId="0" applyFont="1" applyFill="1" applyAlignment="1">
      <alignment horizontal="centerContinuous"/>
    </xf>
    <xf numFmtId="39" fontId="10" fillId="0" borderId="0" xfId="0" applyNumberFormat="1" applyFont="1" applyAlignment="1">
      <alignment horizontal="right"/>
    </xf>
    <xf numFmtId="3" fontId="11" fillId="0" borderId="0" xfId="0" applyFont="1" applyFill="1" applyAlignment="1">
      <alignment horizontal="centerContinuous"/>
    </xf>
    <xf numFmtId="3" fontId="10" fillId="0" borderId="0" xfId="0" applyFont="1" applyFill="1" applyAlignment="1">
      <alignment horizontal="centerContinuous"/>
    </xf>
    <xf numFmtId="3" fontId="12" fillId="0" borderId="3" xfId="0" applyFont="1" applyBorder="1" applyAlignment="1">
      <alignment horizontal="centerContinuous"/>
    </xf>
    <xf numFmtId="3" fontId="12" fillId="0" borderId="3" xfId="0" applyFont="1" applyFill="1" applyBorder="1" applyAlignment="1">
      <alignment horizontal="centerContinuous"/>
    </xf>
    <xf numFmtId="3" fontId="12" fillId="0" borderId="0" xfId="0" applyFont="1" applyFill="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10" fillId="0" borderId="0" xfId="15" applyNumberFormat="1" applyFont="1" applyAlignment="1">
      <alignment horizontal="left"/>
    </xf>
    <xf numFmtId="0" fontId="10" fillId="0" borderId="0" xfId="15" applyNumberFormat="1" applyFont="1" applyAlignment="1">
      <alignment horizontal="center"/>
    </xf>
    <xf numFmtId="173" fontId="10" fillId="0" borderId="0" xfId="15" applyNumberFormat="1" applyFont="1" applyFill="1" applyAlignment="1">
      <alignment horizontal="center"/>
    </xf>
    <xf numFmtId="173" fontId="10" fillId="0" borderId="0" xfId="15" applyNumberFormat="1" applyFont="1" applyAlignment="1">
      <alignment horizontal="center"/>
    </xf>
    <xf numFmtId="0" fontId="10" fillId="0" borderId="0" xfId="15" applyNumberFormat="1" applyFont="1" applyAlignment="1">
      <alignment horizontal="center"/>
    </xf>
    <xf numFmtId="5" fontId="10" fillId="0" borderId="3" xfId="0" applyNumberFormat="1" applyFont="1" applyBorder="1" applyAlignment="1">
      <alignment/>
    </xf>
    <xf numFmtId="37" fontId="10" fillId="0" borderId="2" xfId="0" applyNumberFormat="1" applyFont="1" applyBorder="1" applyAlignment="1">
      <alignment/>
    </xf>
    <xf numFmtId="10" fontId="10" fillId="0" borderId="0" xfId="27" applyNumberFormat="1" applyFont="1" applyAlignment="1">
      <alignment/>
    </xf>
    <xf numFmtId="0" fontId="10" fillId="0" borderId="2" xfId="0" applyFont="1" applyBorder="1" applyAlignment="1">
      <alignment/>
    </xf>
    <xf numFmtId="173" fontId="10" fillId="0" borderId="0" xfId="15" applyNumberFormat="1" applyFont="1" applyAlignment="1">
      <alignment/>
    </xf>
    <xf numFmtId="10" fontId="10" fillId="0" borderId="0" xfId="27" applyNumberFormat="1" applyFont="1" applyFill="1" applyAlignment="1">
      <alignment horizontal="right"/>
    </xf>
    <xf numFmtId="10" fontId="10" fillId="0" borderId="0" xfId="27" applyNumberFormat="1" applyFont="1" applyAlignment="1">
      <alignment horizontal="right"/>
    </xf>
    <xf numFmtId="10" fontId="10" fillId="0" borderId="0" xfId="27" applyNumberFormat="1" applyFont="1" applyAlignment="1">
      <alignment horizontal="right"/>
    </xf>
    <xf numFmtId="176" fontId="10" fillId="0" borderId="0" xfId="0" applyNumberFormat="1" applyFont="1" applyBorder="1" applyAlignment="1">
      <alignment horizontal="centerContinuous"/>
    </xf>
    <xf numFmtId="176" fontId="12" fillId="0" borderId="3" xfId="0" applyNumberFormat="1" applyFont="1" applyBorder="1" applyAlignment="1">
      <alignment/>
    </xf>
    <xf numFmtId="3" fontId="12" fillId="0" borderId="3" xfId="0" applyFont="1" applyBorder="1" applyAlignment="1">
      <alignment/>
    </xf>
    <xf numFmtId="176" fontId="12" fillId="0" borderId="0" xfId="0" applyNumberFormat="1" applyFont="1" applyBorder="1" applyAlignment="1">
      <alignment horizontal="left"/>
    </xf>
    <xf numFmtId="3" fontId="12" fillId="0" borderId="0" xfId="0" applyFont="1" applyAlignment="1">
      <alignment horizontal="left"/>
    </xf>
    <xf numFmtId="49" fontId="10" fillId="0" borderId="0" xfId="0" applyNumberFormat="1" applyFont="1" applyAlignment="1">
      <alignment horizontal="right"/>
    </xf>
    <xf numFmtId="49" fontId="10" fillId="0" borderId="0" xfId="0" applyNumberFormat="1" applyFont="1" applyAlignment="1">
      <alignment/>
    </xf>
    <xf numFmtId="49" fontId="12" fillId="0" borderId="0" xfId="0" applyNumberFormat="1" applyFont="1" applyBorder="1" applyAlignment="1">
      <alignment horizontal="centerContinuous"/>
    </xf>
    <xf numFmtId="3" fontId="12" fillId="0" borderId="3" xfId="0" applyFont="1" applyBorder="1" applyAlignment="1">
      <alignment horizontal="left"/>
    </xf>
    <xf numFmtId="3" fontId="12" fillId="0" borderId="3" xfId="0" applyFont="1" applyFill="1" applyBorder="1" applyAlignment="1">
      <alignment horizontal="left"/>
    </xf>
    <xf numFmtId="3" fontId="10" fillId="0" borderId="0" xfId="0" applyNumberFormat="1" applyFont="1" applyFill="1" applyBorder="1" applyAlignment="1">
      <alignment horizontal="center" wrapText="1"/>
    </xf>
    <xf numFmtId="49" fontId="10" fillId="0" borderId="2" xfId="0" applyNumberFormat="1" applyFont="1" applyBorder="1" applyAlignment="1">
      <alignment horizontal="centerContinuous"/>
    </xf>
    <xf numFmtId="37" fontId="10" fillId="0" borderId="0" xfId="0" applyNumberFormat="1" applyFont="1" applyAlignment="1">
      <alignment horizontal="center"/>
    </xf>
    <xf numFmtId="174" fontId="10" fillId="0" borderId="0" xfId="27" applyNumberFormat="1" applyFont="1" applyAlignment="1">
      <alignment horizontal="center"/>
    </xf>
    <xf numFmtId="37" fontId="10" fillId="0" borderId="0" xfId="15" applyNumberFormat="1" applyFont="1" applyAlignment="1">
      <alignment horizontal="center"/>
    </xf>
    <xf numFmtId="167" fontId="10" fillId="0" borderId="0" xfId="27" applyNumberFormat="1" applyFont="1" applyAlignment="1">
      <alignment horizontal="center"/>
    </xf>
    <xf numFmtId="49" fontId="10" fillId="0" borderId="0" xfId="0" applyNumberFormat="1" applyFont="1" applyAlignment="1">
      <alignment horizontal="left"/>
    </xf>
    <xf numFmtId="49" fontId="10" fillId="0" borderId="0" xfId="0" applyNumberFormat="1" applyFont="1" applyFill="1" applyAlignment="1">
      <alignment horizontal="left"/>
    </xf>
    <xf numFmtId="0" fontId="10" fillId="0" borderId="0" xfId="0" applyFont="1" applyFill="1" applyAlignment="1">
      <alignment horizontal="left"/>
    </xf>
    <xf numFmtId="49" fontId="10" fillId="0" borderId="0" xfId="0" applyNumberFormat="1" applyFont="1" applyAlignment="1">
      <alignment horizontal="right"/>
    </xf>
    <xf numFmtId="3" fontId="10" fillId="0" borderId="2" xfId="0" applyNumberFormat="1" applyFont="1" applyFill="1" applyBorder="1" applyAlignment="1">
      <alignment horizontal="center"/>
    </xf>
    <xf numFmtId="3" fontId="10" fillId="0" borderId="0" xfId="0" applyNumberFormat="1" applyFont="1" applyFill="1" applyBorder="1" applyAlignment="1">
      <alignment horizontal="center"/>
    </xf>
    <xf numFmtId="174" fontId="10" fillId="0" borderId="0" xfId="27" applyNumberFormat="1" applyFont="1" applyAlignment="1">
      <alignment horizontal="centerContinuous"/>
    </xf>
    <xf numFmtId="0" fontId="10" fillId="0" borderId="3" xfId="0" applyFont="1" applyBorder="1" applyAlignment="1">
      <alignment/>
    </xf>
    <xf numFmtId="0" fontId="10" fillId="0" borderId="2" xfId="0" applyFont="1" applyFill="1" applyBorder="1" applyAlignment="1">
      <alignment horizontal="center"/>
    </xf>
    <xf numFmtId="0" fontId="10" fillId="0" borderId="0" xfId="0" applyFont="1" applyBorder="1" applyAlignment="1">
      <alignment/>
    </xf>
    <xf numFmtId="0" fontId="10" fillId="0" borderId="0" xfId="0" applyFont="1" applyFill="1" applyBorder="1" applyAlignment="1">
      <alignment/>
    </xf>
    <xf numFmtId="0" fontId="10" fillId="0" borderId="0" xfId="0" applyFont="1" applyFill="1" applyBorder="1" applyAlignment="1">
      <alignment/>
    </xf>
    <xf numFmtId="176" fontId="12" fillId="0" borderId="3" xfId="0" applyNumberFormat="1" applyFont="1" applyBorder="1" applyAlignment="1">
      <alignment horizontal="left"/>
    </xf>
    <xf numFmtId="3" fontId="12" fillId="0" borderId="0" xfId="0" applyFont="1" applyFill="1" applyBorder="1" applyAlignment="1">
      <alignment/>
    </xf>
    <xf numFmtId="3" fontId="10" fillId="0" borderId="0" xfId="0" applyFont="1" applyBorder="1" applyAlignment="1">
      <alignment horizontal="left"/>
    </xf>
    <xf numFmtId="49" fontId="11" fillId="0" borderId="2" xfId="0" applyNumberFormat="1" applyFont="1" applyBorder="1" applyAlignment="1">
      <alignment horizontal="centerContinuous"/>
    </xf>
    <xf numFmtId="49" fontId="11" fillId="0" borderId="0" xfId="0" applyNumberFormat="1" applyFont="1" applyBorder="1" applyAlignment="1">
      <alignment horizontal="centerContinuous"/>
    </xf>
    <xf numFmtId="3" fontId="10" fillId="0" borderId="3" xfId="0" applyFont="1" applyFill="1" applyBorder="1" applyAlignment="1">
      <alignment horizontal="center"/>
    </xf>
    <xf numFmtId="0" fontId="10" fillId="0" borderId="0" xfId="0" applyFont="1" applyFill="1" applyBorder="1" applyAlignment="1">
      <alignment horizontal="centerContinuous"/>
    </xf>
    <xf numFmtId="0" fontId="10" fillId="0" borderId="2" xfId="0" applyFont="1" applyFill="1" applyBorder="1" applyAlignment="1">
      <alignment horizontal="centerContinuous"/>
    </xf>
    <xf numFmtId="3" fontId="10" fillId="0" borderId="3" xfId="0" applyFont="1" applyBorder="1" applyAlignment="1">
      <alignment horizontal="centerContinuous"/>
    </xf>
    <xf numFmtId="3" fontId="11" fillId="0" borderId="0" xfId="0" applyFont="1" applyAlignment="1">
      <alignment horizontal="left"/>
    </xf>
    <xf numFmtId="3" fontId="11" fillId="0" borderId="0" xfId="0" applyFont="1" applyFill="1" applyAlignment="1">
      <alignment horizontal="left"/>
    </xf>
    <xf numFmtId="3" fontId="12" fillId="0" borderId="0" xfId="0" applyFont="1" applyFill="1" applyAlignment="1">
      <alignment horizontal="left"/>
    </xf>
    <xf numFmtId="3" fontId="12" fillId="0" borderId="0" xfId="0" applyFont="1" applyBorder="1" applyAlignment="1">
      <alignment horizontal="left"/>
    </xf>
    <xf numFmtId="3" fontId="12" fillId="0" borderId="0" xfId="0" applyFont="1" applyFill="1" applyBorder="1" applyAlignment="1">
      <alignment horizontal="left"/>
    </xf>
    <xf numFmtId="0" fontId="10" fillId="0" borderId="3" xfId="0" applyFont="1" applyFill="1" applyBorder="1" applyAlignment="1">
      <alignment horizontal="left"/>
    </xf>
    <xf numFmtId="3" fontId="10" fillId="0" borderId="0" xfId="0" applyNumberFormat="1" applyFont="1" applyFill="1" applyAlignment="1">
      <alignment/>
    </xf>
    <xf numFmtId="0" fontId="10" fillId="0" borderId="2" xfId="0" applyFont="1" applyFill="1" applyBorder="1" applyAlignment="1">
      <alignment/>
    </xf>
    <xf numFmtId="39" fontId="10" fillId="0" borderId="0" xfId="0" applyNumberFormat="1" applyFont="1" applyFill="1" applyAlignment="1">
      <alignment/>
    </xf>
    <xf numFmtId="39" fontId="10" fillId="0" borderId="2" xfId="0" applyNumberFormat="1" applyFont="1" applyFill="1" applyBorder="1" applyAlignment="1">
      <alignment/>
    </xf>
    <xf numFmtId="39" fontId="10" fillId="0" borderId="3" xfId="0" applyNumberFormat="1" applyFont="1" applyBorder="1" applyAlignment="1">
      <alignment/>
    </xf>
    <xf numFmtId="0" fontId="10" fillId="0" borderId="3" xfId="0" applyFont="1" applyBorder="1" applyAlignment="1">
      <alignment horizontal="center"/>
    </xf>
    <xf numFmtId="0" fontId="11" fillId="0" borderId="0" xfId="0" applyFont="1" applyFill="1" applyBorder="1" applyAlignment="1">
      <alignment/>
    </xf>
    <xf numFmtId="0" fontId="11" fillId="0" borderId="0" xfId="0" applyFont="1" applyFill="1" applyAlignment="1">
      <alignment/>
    </xf>
    <xf numFmtId="0" fontId="11" fillId="0" borderId="0" xfId="0" applyFont="1" applyBorder="1" applyAlignment="1">
      <alignment/>
    </xf>
    <xf numFmtId="0" fontId="22" fillId="0" borderId="0" xfId="0" applyFont="1" applyBorder="1" applyAlignment="1">
      <alignment/>
    </xf>
    <xf numFmtId="3" fontId="10" fillId="0" borderId="0" xfId="0" applyNumberFormat="1" applyFont="1" applyBorder="1" applyAlignment="1">
      <alignment horizontal="center"/>
    </xf>
    <xf numFmtId="166" fontId="10" fillId="0" borderId="0" xfId="0" applyNumberFormat="1" applyFont="1" applyBorder="1" applyAlignment="1">
      <alignment horizontal="center"/>
    </xf>
    <xf numFmtId="10" fontId="10" fillId="0" borderId="0" xfId="0" applyNumberFormat="1" applyFont="1" applyBorder="1" applyAlignment="1">
      <alignment horizontal="center"/>
    </xf>
    <xf numFmtId="166" fontId="10" fillId="0" borderId="0" xfId="0" applyNumberFormat="1" applyFont="1" applyAlignment="1">
      <alignment horizontal="center"/>
    </xf>
    <xf numFmtId="3" fontId="10" fillId="0" borderId="0" xfId="0" applyNumberFormat="1" applyFont="1" applyAlignment="1">
      <alignment horizontal="center"/>
    </xf>
    <xf numFmtId="3" fontId="10" fillId="0" borderId="0" xfId="0" applyNumberFormat="1" applyFont="1" applyAlignment="1">
      <alignment/>
    </xf>
    <xf numFmtId="1" fontId="10" fillId="0" borderId="0" xfId="0" applyNumberFormat="1" applyFont="1" applyAlignment="1">
      <alignment/>
    </xf>
    <xf numFmtId="5" fontId="10" fillId="0" borderId="0" xfId="0" applyNumberFormat="1" applyFont="1" applyAlignment="1">
      <alignment/>
    </xf>
    <xf numFmtId="37" fontId="10" fillId="0" borderId="0" xfId="0" applyNumberFormat="1" applyFont="1" applyBorder="1" applyAlignment="1">
      <alignment/>
    </xf>
    <xf numFmtId="37" fontId="10" fillId="0" borderId="2" xfId="0" applyNumberFormat="1" applyFont="1" applyBorder="1" applyAlignment="1">
      <alignment/>
    </xf>
    <xf numFmtId="3" fontId="10" fillId="0" borderId="2" xfId="0" applyNumberFormat="1" applyFont="1" applyBorder="1" applyAlignment="1">
      <alignment/>
    </xf>
    <xf numFmtId="5" fontId="10" fillId="0" borderId="3" xfId="0" applyNumberFormat="1" applyFont="1" applyBorder="1" applyAlignment="1">
      <alignment/>
    </xf>
    <xf numFmtId="182" fontId="10" fillId="0" borderId="0" xfId="0" applyNumberFormat="1" applyFont="1" applyAlignment="1">
      <alignment horizontal="center"/>
    </xf>
    <xf numFmtId="181" fontId="10" fillId="0" borderId="0" xfId="0" applyNumberFormat="1" applyFont="1" applyAlignment="1">
      <alignment/>
    </xf>
    <xf numFmtId="5" fontId="10" fillId="0" borderId="0" xfId="0" applyNumberFormat="1" applyFont="1" applyBorder="1" applyAlignment="1">
      <alignment/>
    </xf>
    <xf numFmtId="5" fontId="10" fillId="0" borderId="0" xfId="0" applyNumberFormat="1" applyFont="1" applyAlignment="1">
      <alignment horizontal="center"/>
    </xf>
    <xf numFmtId="37" fontId="10" fillId="0" borderId="0" xfId="0" applyNumberFormat="1" applyFont="1" applyBorder="1" applyAlignment="1">
      <alignment horizontal="right"/>
    </xf>
    <xf numFmtId="3" fontId="10" fillId="0" borderId="0" xfId="0" applyNumberFormat="1" applyFont="1" applyBorder="1" applyAlignment="1">
      <alignment/>
    </xf>
    <xf numFmtId="166" fontId="10" fillId="0" borderId="0" xfId="0" applyNumberFormat="1" applyFont="1" applyBorder="1" applyAlignment="1">
      <alignment/>
    </xf>
    <xf numFmtId="166" fontId="10" fillId="0" borderId="0" xfId="0" applyNumberFormat="1" applyFont="1" applyAlignment="1">
      <alignment/>
    </xf>
    <xf numFmtId="182" fontId="10" fillId="0" borderId="0" xfId="0" applyNumberFormat="1" applyFont="1" applyAlignment="1">
      <alignment/>
    </xf>
    <xf numFmtId="39" fontId="10" fillId="0" borderId="0" xfId="0" applyNumberFormat="1" applyFont="1" applyAlignment="1">
      <alignment/>
    </xf>
    <xf numFmtId="7" fontId="10" fillId="0" borderId="0" xfId="0" applyNumberFormat="1" applyFont="1" applyAlignment="1">
      <alignment/>
    </xf>
    <xf numFmtId="5" fontId="10" fillId="0" borderId="0" xfId="0" applyNumberFormat="1" applyFont="1" applyBorder="1" applyAlignment="1">
      <alignment horizontal="center"/>
    </xf>
    <xf numFmtId="37" fontId="10" fillId="0" borderId="2" xfId="0" applyNumberFormat="1" applyFont="1" applyBorder="1" applyAlignment="1">
      <alignment horizontal="center"/>
    </xf>
    <xf numFmtId="5" fontId="10" fillId="0" borderId="3" xfId="0" applyNumberFormat="1" applyFont="1" applyBorder="1" applyAlignment="1">
      <alignment horizontal="center"/>
    </xf>
    <xf numFmtId="7" fontId="10" fillId="0" borderId="0" xfId="0" applyNumberFormat="1" applyFont="1" applyAlignment="1">
      <alignment horizontal="center"/>
    </xf>
    <xf numFmtId="0" fontId="12" fillId="0" borderId="0" xfId="0" applyFont="1" applyBorder="1" applyAlignment="1">
      <alignment/>
    </xf>
    <xf numFmtId="174" fontId="10" fillId="0" borderId="0" xfId="0" applyNumberFormat="1" applyFont="1" applyFill="1" applyAlignment="1">
      <alignment horizontal="centerContinuous"/>
    </xf>
    <xf numFmtId="3" fontId="5" fillId="0" borderId="0" xfId="0" applyFont="1" applyFill="1" applyAlignment="1">
      <alignment horizontal="centerContinuous"/>
    </xf>
    <xf numFmtId="3" fontId="12" fillId="0" borderId="0" xfId="0" applyFont="1" applyFill="1" applyAlignment="1">
      <alignment horizontal="centerContinuous"/>
    </xf>
    <xf numFmtId="3" fontId="12" fillId="0" borderId="0" xfId="0" applyFont="1" applyFill="1" applyBorder="1" applyAlignment="1">
      <alignment horizontal="centerContinuous"/>
    </xf>
    <xf numFmtId="0" fontId="10" fillId="0" borderId="3" xfId="0" applyFont="1" applyFill="1" applyBorder="1" applyAlignment="1">
      <alignment/>
    </xf>
    <xf numFmtId="37" fontId="11" fillId="0" borderId="0" xfId="0" applyNumberFormat="1" applyFont="1" applyFill="1" applyBorder="1" applyAlignment="1">
      <alignment/>
    </xf>
    <xf numFmtId="38" fontId="12" fillId="0" borderId="0" xfId="0" applyNumberFormat="1" applyFont="1" applyAlignment="1">
      <alignment horizontal="centerContinuous"/>
    </xf>
    <xf numFmtId="38" fontId="12" fillId="0" borderId="0" xfId="0" applyNumberFormat="1" applyFont="1" applyBorder="1" applyAlignment="1">
      <alignment horizontal="centerContinuous"/>
    </xf>
    <xf numFmtId="3" fontId="7" fillId="0" borderId="0" xfId="0" applyFont="1" applyBorder="1" applyAlignment="1">
      <alignment horizontal="left"/>
    </xf>
    <xf numFmtId="3" fontId="7" fillId="0" borderId="0" xfId="0" applyFont="1" applyBorder="1" applyAlignment="1">
      <alignment/>
    </xf>
    <xf numFmtId="183" fontId="10" fillId="0" borderId="0" xfId="0" applyNumberFormat="1" applyFont="1" applyFill="1" applyAlignment="1">
      <alignment horizontal="center"/>
    </xf>
    <xf numFmtId="166" fontId="10" fillId="0" borderId="0" xfId="0" applyNumberFormat="1" applyFont="1" applyBorder="1" applyAlignment="1">
      <alignment horizontal="left"/>
    </xf>
    <xf numFmtId="3" fontId="10" fillId="0" borderId="0" xfId="0" applyNumberFormat="1" applyFont="1" applyBorder="1" applyAlignment="1">
      <alignment horizontal="left"/>
    </xf>
    <xf numFmtId="3" fontId="10" fillId="0" borderId="0" xfId="0" applyNumberFormat="1" applyFont="1" applyAlignment="1">
      <alignment horizontal="left"/>
    </xf>
    <xf numFmtId="1" fontId="10" fillId="0" borderId="0" xfId="0" applyNumberFormat="1" applyFont="1" applyAlignment="1">
      <alignment horizontal="left"/>
    </xf>
    <xf numFmtId="166" fontId="10" fillId="0" borderId="0" xfId="0" applyNumberFormat="1" applyFont="1" applyAlignment="1">
      <alignment horizontal="left"/>
    </xf>
    <xf numFmtId="175" fontId="10" fillId="0" borderId="0" xfId="0" applyNumberFormat="1" applyFont="1" applyAlignment="1">
      <alignment horizontal="left"/>
    </xf>
    <xf numFmtId="181" fontId="10" fillId="0" borderId="0" xfId="0" applyNumberFormat="1" applyFont="1" applyAlignment="1">
      <alignment horizontal="left"/>
    </xf>
    <xf numFmtId="0" fontId="10" fillId="0" borderId="0" xfId="0" applyFont="1" applyAlignment="1" quotePrefix="1">
      <alignment/>
    </xf>
    <xf numFmtId="10" fontId="10" fillId="0" borderId="0" xfId="27" applyNumberFormat="1" applyFont="1" applyAlignment="1">
      <alignment/>
    </xf>
    <xf numFmtId="0" fontId="10" fillId="0" borderId="2" xfId="0" applyFont="1" applyBorder="1" applyAlignment="1">
      <alignment horizontal="left"/>
    </xf>
    <xf numFmtId="3" fontId="5" fillId="0" borderId="0" xfId="0" applyFont="1" applyAlignment="1">
      <alignment/>
    </xf>
    <xf numFmtId="5" fontId="10" fillId="0" borderId="0" xfId="0" applyNumberFormat="1" applyFont="1" applyAlignment="1">
      <alignment/>
    </xf>
    <xf numFmtId="4" fontId="10" fillId="0" borderId="0" xfId="27" applyNumberFormat="1" applyFont="1" applyAlignment="1">
      <alignment horizontal="centerContinuous"/>
    </xf>
    <xf numFmtId="10" fontId="10" fillId="0" borderId="0" xfId="0" applyNumberFormat="1" applyFont="1" applyAlignment="1">
      <alignment horizontal="left"/>
    </xf>
    <xf numFmtId="7" fontId="10" fillId="0" borderId="0" xfId="0" applyNumberFormat="1" applyFont="1" applyAlignment="1">
      <alignment/>
    </xf>
    <xf numFmtId="175" fontId="10" fillId="0" borderId="0" xfId="0" applyNumberFormat="1" applyFont="1" applyAlignment="1">
      <alignment/>
    </xf>
    <xf numFmtId="37" fontId="10" fillId="0" borderId="0" xfId="0" applyNumberFormat="1" applyFont="1" applyAlignment="1">
      <alignment horizontal="right"/>
    </xf>
    <xf numFmtId="4" fontId="10" fillId="0" borderId="0" xfId="27" applyNumberFormat="1" applyFont="1" applyAlignment="1">
      <alignment horizontal="right"/>
    </xf>
    <xf numFmtId="178" fontId="10" fillId="0" borderId="0" xfId="27" applyNumberFormat="1" applyFont="1" applyAlignment="1">
      <alignment horizontal="center"/>
    </xf>
    <xf numFmtId="4" fontId="10" fillId="0" borderId="0" xfId="0" applyNumberFormat="1" applyFont="1" applyAlignment="1">
      <alignment horizontal="right"/>
    </xf>
    <xf numFmtId="178" fontId="10" fillId="0" borderId="0" xfId="0" applyNumberFormat="1" applyFont="1" applyAlignment="1">
      <alignment horizontal="center"/>
    </xf>
    <xf numFmtId="39" fontId="10" fillId="0" borderId="0" xfId="0" applyNumberFormat="1" applyFont="1" applyAlignment="1">
      <alignment horizontal="right"/>
    </xf>
    <xf numFmtId="10" fontId="10" fillId="0" borderId="0" xfId="27" applyNumberFormat="1" applyFont="1" applyAlignment="1">
      <alignment horizontal="centerContinuous"/>
    </xf>
    <xf numFmtId="0" fontId="10" fillId="0" borderId="0" xfId="0" applyFont="1" applyFill="1" applyBorder="1" applyAlignment="1">
      <alignment horizontal="center"/>
    </xf>
    <xf numFmtId="39" fontId="10" fillId="0" borderId="0" xfId="0" applyNumberFormat="1" applyFont="1" applyFill="1" applyBorder="1" applyAlignment="1">
      <alignment horizontal="center"/>
    </xf>
    <xf numFmtId="39" fontId="10" fillId="0" borderId="2" xfId="0" applyNumberFormat="1" applyFont="1" applyFill="1" applyBorder="1" applyAlignment="1">
      <alignment horizontal="center"/>
    </xf>
    <xf numFmtId="0" fontId="10" fillId="0" borderId="3" xfId="0" applyFont="1" applyFill="1" applyBorder="1" applyAlignment="1">
      <alignment horizontal="centerContinuous"/>
    </xf>
    <xf numFmtId="39" fontId="10" fillId="0" borderId="0" xfId="0" applyNumberFormat="1" applyFont="1" applyBorder="1" applyAlignment="1">
      <alignment horizontal="right"/>
    </xf>
    <xf numFmtId="37" fontId="10" fillId="0" borderId="2" xfId="0" applyNumberFormat="1" applyFont="1" applyBorder="1" applyAlignment="1">
      <alignment horizontal="center"/>
    </xf>
    <xf numFmtId="37" fontId="10" fillId="0" borderId="0" xfId="0" applyNumberFormat="1" applyFont="1" applyBorder="1" applyAlignment="1">
      <alignment horizontal="center"/>
    </xf>
    <xf numFmtId="10" fontId="10" fillId="0" borderId="0" xfId="27" applyNumberFormat="1" applyFont="1" applyFill="1" applyAlignment="1">
      <alignment/>
    </xf>
    <xf numFmtId="0" fontId="12" fillId="0" borderId="0" xfId="0" applyFont="1" applyFill="1" applyBorder="1" applyAlignment="1">
      <alignment horizontal="centerContinuous"/>
    </xf>
    <xf numFmtId="0" fontId="12" fillId="0" borderId="3" xfId="0" applyFont="1" applyFill="1" applyBorder="1" applyAlignment="1">
      <alignment/>
    </xf>
    <xf numFmtId="1" fontId="10" fillId="0" borderId="0" xfId="0" applyNumberFormat="1" applyFont="1" applyFill="1" applyBorder="1" applyAlignment="1">
      <alignment horizontal="center"/>
    </xf>
    <xf numFmtId="5" fontId="10" fillId="0" borderId="0" xfId="0" applyFont="1" applyFill="1" applyBorder="1" applyAlignment="1">
      <alignment/>
    </xf>
    <xf numFmtId="0" fontId="7" fillId="0" borderId="0" xfId="0" applyFont="1" applyAlignment="1">
      <alignment horizontal="centerContinuous"/>
    </xf>
    <xf numFmtId="10" fontId="10" fillId="0" borderId="0" xfId="27" applyNumberFormat="1" applyFont="1" applyBorder="1" applyAlignment="1">
      <alignment horizontal="right"/>
    </xf>
    <xf numFmtId="39" fontId="10" fillId="0" borderId="3" xfId="0" applyNumberFormat="1" applyFont="1" applyFill="1" applyBorder="1" applyAlignment="1">
      <alignment/>
    </xf>
    <xf numFmtId="10" fontId="10" fillId="0" borderId="0" xfId="27" applyNumberFormat="1" applyFont="1" applyFill="1" applyBorder="1" applyAlignment="1">
      <alignment/>
    </xf>
    <xf numFmtId="0" fontId="12" fillId="0" borderId="0" xfId="0" applyFont="1" applyFill="1" applyAlignment="1">
      <alignment horizontal="centerContinuous"/>
    </xf>
    <xf numFmtId="38" fontId="10" fillId="0" borderId="0" xfId="0" applyNumberFormat="1" applyFont="1" applyFill="1" applyAlignment="1">
      <alignment horizontal="centerContinuous"/>
    </xf>
    <xf numFmtId="38" fontId="12" fillId="0" borderId="0" xfId="0" applyNumberFormat="1" applyFont="1" applyFill="1" applyAlignment="1">
      <alignment horizontal="centerContinuous"/>
    </xf>
    <xf numFmtId="38" fontId="10" fillId="0" borderId="3" xfId="0" applyNumberFormat="1" applyFont="1" applyFill="1" applyBorder="1" applyAlignment="1">
      <alignment horizontal="left"/>
    </xf>
    <xf numFmtId="0" fontId="11" fillId="0" borderId="0" xfId="0" applyFont="1" applyFill="1" applyAlignment="1">
      <alignment horizontal="centerContinuous"/>
    </xf>
    <xf numFmtId="0" fontId="12" fillId="0" borderId="3" xfId="0" applyFont="1" applyFill="1" applyBorder="1" applyAlignment="1">
      <alignment horizontal="centerContinuous"/>
    </xf>
    <xf numFmtId="174" fontId="10" fillId="0" borderId="0" xfId="27" applyNumberFormat="1" applyFont="1" applyFill="1" applyAlignment="1">
      <alignment/>
    </xf>
    <xf numFmtId="0" fontId="10" fillId="0" borderId="0" xfId="0" applyFont="1" applyFill="1" applyAlignment="1">
      <alignment horizontal="center" wrapText="1"/>
    </xf>
    <xf numFmtId="3" fontId="10" fillId="0" borderId="0" xfId="0" applyFont="1" applyFill="1" applyAlignment="1">
      <alignment horizontal="center"/>
    </xf>
    <xf numFmtId="37" fontId="10" fillId="0" borderId="0" xfId="0" applyNumberFormat="1" applyFont="1" applyFill="1" applyAlignment="1">
      <alignment/>
    </xf>
    <xf numFmtId="0" fontId="10" fillId="0" borderId="0" xfId="0" applyNumberFormat="1" applyFont="1" applyAlignment="1">
      <alignment/>
    </xf>
    <xf numFmtId="187" fontId="10" fillId="0" borderId="0" xfId="0" applyNumberFormat="1" applyFont="1" applyAlignment="1">
      <alignment/>
    </xf>
    <xf numFmtId="173" fontId="10" fillId="0" borderId="0" xfId="15" applyNumberFormat="1" applyFont="1" applyAlignment="1">
      <alignment/>
    </xf>
    <xf numFmtId="173" fontId="10" fillId="0" borderId="0" xfId="15" applyNumberFormat="1" applyFont="1" applyFill="1" applyAlignment="1">
      <alignment/>
    </xf>
    <xf numFmtId="5" fontId="10" fillId="0" borderId="0" xfId="15" applyNumberFormat="1" applyFont="1" applyAlignment="1">
      <alignment/>
    </xf>
    <xf numFmtId="5" fontId="10" fillId="0" borderId="0" xfId="15" applyNumberFormat="1" applyFont="1" applyFill="1" applyAlignment="1">
      <alignment/>
    </xf>
    <xf numFmtId="3" fontId="5" fillId="0" borderId="0" xfId="0" applyFont="1" applyAlignment="1">
      <alignment horizontal="left"/>
    </xf>
    <xf numFmtId="3" fontId="29" fillId="0" borderId="0" xfId="0" applyFont="1" applyAlignment="1">
      <alignment horizontal="centerContinuous"/>
    </xf>
    <xf numFmtId="3" fontId="30" fillId="0" borderId="0" xfId="0" applyFont="1" applyAlignment="1">
      <alignment horizontal="centerContinuous"/>
    </xf>
    <xf numFmtId="39" fontId="10" fillId="0" borderId="0" xfId="0" applyNumberFormat="1" applyFont="1" applyAlignment="1">
      <alignment horizontal="left"/>
    </xf>
    <xf numFmtId="3" fontId="5" fillId="0" borderId="0" xfId="0" applyFont="1" applyAlignment="1">
      <alignment horizontal="right"/>
    </xf>
    <xf numFmtId="3" fontId="12" fillId="0" borderId="0" xfId="0" applyFont="1" applyAlignment="1">
      <alignment horizontal="right"/>
    </xf>
    <xf numFmtId="3" fontId="12" fillId="0" borderId="0" xfId="0" applyFont="1" applyBorder="1" applyAlignment="1">
      <alignment horizontal="right"/>
    </xf>
    <xf numFmtId="3" fontId="12" fillId="0" borderId="3" xfId="0" applyFont="1" applyBorder="1" applyAlignment="1">
      <alignment horizontal="right"/>
    </xf>
    <xf numFmtId="0" fontId="10" fillId="0" borderId="0" xfId="0" applyFont="1" applyBorder="1" applyAlignment="1">
      <alignment horizontal="left" wrapText="1"/>
    </xf>
    <xf numFmtId="5" fontId="10" fillId="0" borderId="0" xfId="0" applyNumberFormat="1" applyFont="1" applyFill="1" applyBorder="1" applyAlignment="1">
      <alignment horizontal="center" wrapText="1"/>
    </xf>
    <xf numFmtId="4" fontId="10" fillId="0" borderId="0" xfId="0" applyNumberFormat="1" applyFont="1" applyFill="1" applyBorder="1" applyAlignment="1">
      <alignment horizontal="center" wrapText="1"/>
    </xf>
    <xf numFmtId="37" fontId="10" fillId="0" borderId="0" xfId="27" applyNumberFormat="1" applyFont="1" applyAlignment="1">
      <alignment/>
    </xf>
    <xf numFmtId="5" fontId="10" fillId="0" borderId="0" xfId="27" applyNumberFormat="1" applyFont="1" applyFill="1" applyAlignment="1">
      <alignment/>
    </xf>
    <xf numFmtId="191" fontId="5" fillId="0" borderId="0" xfId="0" applyNumberFormat="1" applyFont="1" applyAlignment="1">
      <alignment horizontal="centerContinuous"/>
    </xf>
    <xf numFmtId="191" fontId="12" fillId="0" borderId="0" xfId="0" applyNumberFormat="1" applyFont="1" applyAlignment="1">
      <alignment horizontal="centerContinuous"/>
    </xf>
    <xf numFmtId="191" fontId="10" fillId="0" borderId="3" xfId="0" applyNumberFormat="1" applyFont="1" applyBorder="1" applyAlignment="1">
      <alignment/>
    </xf>
    <xf numFmtId="191" fontId="10" fillId="0" borderId="0" xfId="0" applyNumberFormat="1" applyFont="1" applyAlignment="1">
      <alignment/>
    </xf>
    <xf numFmtId="191" fontId="10" fillId="0" borderId="2" xfId="0" applyNumberFormat="1" applyFont="1" applyBorder="1" applyAlignment="1">
      <alignment horizontal="center"/>
    </xf>
    <xf numFmtId="191" fontId="10" fillId="0" borderId="0" xfId="0" applyNumberFormat="1" applyFont="1" applyAlignment="1">
      <alignment horizontal="center"/>
    </xf>
    <xf numFmtId="37" fontId="10" fillId="0" borderId="0" xfId="0" applyNumberFormat="1" applyFont="1" applyFill="1" applyAlignment="1">
      <alignment horizontal="center"/>
    </xf>
    <xf numFmtId="5" fontId="10" fillId="0" borderId="0" xfId="0" applyNumberFormat="1" applyFont="1" applyBorder="1" applyAlignment="1">
      <alignment/>
    </xf>
    <xf numFmtId="187" fontId="10" fillId="0" borderId="0" xfId="0" applyNumberFormat="1" applyFont="1" applyFill="1" applyAlignment="1">
      <alignment/>
    </xf>
    <xf numFmtId="190" fontId="10" fillId="0" borderId="0" xfId="0" applyNumberFormat="1" applyFont="1" applyFill="1" applyAlignment="1">
      <alignment/>
    </xf>
    <xf numFmtId="190" fontId="10" fillId="0" borderId="0" xfId="0" applyNumberFormat="1" applyFont="1" applyAlignment="1">
      <alignment/>
    </xf>
    <xf numFmtId="3" fontId="12" fillId="0" borderId="3" xfId="0" applyFont="1" applyFill="1" applyBorder="1" applyAlignment="1">
      <alignment/>
    </xf>
    <xf numFmtId="0" fontId="6" fillId="0" borderId="0" xfId="0" applyFont="1" applyAlignment="1">
      <alignment/>
    </xf>
    <xf numFmtId="37" fontId="10" fillId="0" borderId="2" xfId="0" applyNumberFormat="1" applyFont="1" applyFill="1" applyBorder="1" applyAlignment="1">
      <alignment/>
    </xf>
    <xf numFmtId="37" fontId="10" fillId="0" borderId="0" xfId="0" applyNumberFormat="1" applyFont="1" applyFill="1" applyBorder="1" applyAlignment="1">
      <alignment/>
    </xf>
    <xf numFmtId="166" fontId="10" fillId="0" borderId="3" xfId="0" applyNumberFormat="1" applyFont="1" applyFill="1" applyBorder="1" applyAlignment="1">
      <alignment/>
    </xf>
    <xf numFmtId="176" fontId="12" fillId="0" borderId="0" xfId="0" applyNumberFormat="1" applyFont="1" applyFill="1" applyBorder="1" applyAlignment="1">
      <alignment horizontal="centerContinuous"/>
    </xf>
    <xf numFmtId="166" fontId="10" fillId="0" borderId="0" xfId="0" applyNumberFormat="1" applyFont="1" applyFill="1" applyBorder="1" applyAlignment="1">
      <alignment/>
    </xf>
    <xf numFmtId="7" fontId="10" fillId="0" borderId="0" xfId="0" applyNumberFormat="1" applyFont="1" applyAlignment="1">
      <alignment horizontal="center"/>
    </xf>
    <xf numFmtId="39" fontId="10" fillId="0" borderId="0" xfId="15" applyNumberFormat="1" applyFont="1" applyAlignment="1">
      <alignment horizontal="center"/>
    </xf>
    <xf numFmtId="3" fontId="10" fillId="0" borderId="2" xfId="0" applyFont="1" applyFill="1" applyBorder="1" applyAlignment="1">
      <alignment horizontal="center"/>
    </xf>
    <xf numFmtId="3" fontId="12" fillId="0" borderId="0" xfId="0" applyFont="1" applyFill="1" applyAlignment="1">
      <alignment/>
    </xf>
    <xf numFmtId="3" fontId="6" fillId="0" borderId="0" xfId="0" applyFont="1" applyAlignment="1">
      <alignment/>
    </xf>
    <xf numFmtId="3" fontId="6" fillId="0" borderId="0" xfId="0" applyFont="1" applyFill="1" applyAlignment="1">
      <alignment/>
    </xf>
    <xf numFmtId="3" fontId="6" fillId="0" borderId="0" xfId="0" applyFont="1" applyFill="1" applyAlignment="1">
      <alignment horizontal="left"/>
    </xf>
    <xf numFmtId="3" fontId="10" fillId="0" borderId="0" xfId="0" applyFont="1" applyFill="1" applyAlignment="1">
      <alignment horizontal="left"/>
    </xf>
    <xf numFmtId="178" fontId="6" fillId="0" borderId="0" xfId="27" applyNumberFormat="1" applyFont="1" applyBorder="1" applyAlignment="1">
      <alignment/>
    </xf>
    <xf numFmtId="10" fontId="6" fillId="0" borderId="0" xfId="27" applyNumberFormat="1" applyFont="1" applyAlignment="1">
      <alignment horizontal="right"/>
    </xf>
    <xf numFmtId="10" fontId="10" fillId="0" borderId="0" xfId="0" applyNumberFormat="1" applyFont="1" applyFill="1" applyAlignment="1">
      <alignment horizontal="center"/>
    </xf>
    <xf numFmtId="49" fontId="10" fillId="0" borderId="0" xfId="0" applyNumberFormat="1" applyFont="1" applyBorder="1" applyAlignment="1">
      <alignment horizontal="right"/>
    </xf>
    <xf numFmtId="37" fontId="10" fillId="0" borderId="2" xfId="0" applyNumberFormat="1" applyFont="1" applyBorder="1" applyAlignment="1">
      <alignment horizontal="centerContinuous"/>
    </xf>
    <xf numFmtId="37" fontId="12" fillId="0" borderId="3" xfId="0" applyNumberFormat="1" applyFont="1" applyBorder="1" applyAlignment="1">
      <alignment horizontal="centerContinuous"/>
    </xf>
    <xf numFmtId="39" fontId="12" fillId="0" borderId="3" xfId="0" applyNumberFormat="1" applyFont="1" applyBorder="1" applyAlignment="1">
      <alignment horizontal="centerContinuous"/>
    </xf>
    <xf numFmtId="39" fontId="12" fillId="0" borderId="3" xfId="0" applyNumberFormat="1" applyFont="1" applyBorder="1" applyAlignment="1">
      <alignment horizontal="left"/>
    </xf>
    <xf numFmtId="173" fontId="10" fillId="0" borderId="0" xfId="15" applyNumberFormat="1" applyFont="1" applyFill="1" applyBorder="1" applyAlignment="1">
      <alignment horizontal="center"/>
    </xf>
    <xf numFmtId="173" fontId="10" fillId="0" borderId="0" xfId="15" applyNumberFormat="1" applyFont="1" applyFill="1" applyBorder="1" applyAlignment="1">
      <alignment/>
    </xf>
    <xf numFmtId="5" fontId="10" fillId="0" borderId="0" xfId="15" applyNumberFormat="1" applyFont="1" applyBorder="1" applyAlignment="1">
      <alignment horizontal="right"/>
    </xf>
    <xf numFmtId="37" fontId="10" fillId="0" borderId="0" xfId="0" applyNumberFormat="1" applyFont="1" applyFill="1" applyBorder="1" applyAlignment="1">
      <alignment horizontal="centerContinuous"/>
    </xf>
    <xf numFmtId="5" fontId="10" fillId="0" borderId="0" xfId="0" applyNumberFormat="1" applyFont="1" applyAlignment="1">
      <alignment horizontal="left"/>
    </xf>
    <xf numFmtId="193" fontId="10" fillId="0" borderId="0" xfId="0" applyNumberFormat="1" applyFont="1" applyFill="1" applyAlignment="1">
      <alignment/>
    </xf>
    <xf numFmtId="193" fontId="10" fillId="0" borderId="0" xfId="0" applyNumberFormat="1" applyFont="1" applyAlignment="1">
      <alignment/>
    </xf>
    <xf numFmtId="193" fontId="10" fillId="0" borderId="3" xfId="0" applyNumberFormat="1" applyFont="1" applyFill="1" applyBorder="1" applyAlignment="1">
      <alignment/>
    </xf>
    <xf numFmtId="193" fontId="10" fillId="0" borderId="3" xfId="0" applyNumberFormat="1" applyFont="1" applyBorder="1" applyAlignment="1">
      <alignment/>
    </xf>
    <xf numFmtId="190" fontId="10" fillId="0" borderId="2" xfId="0" applyNumberFormat="1" applyFont="1" applyFill="1" applyBorder="1" applyAlignment="1">
      <alignment/>
    </xf>
    <xf numFmtId="190" fontId="10" fillId="0" borderId="2" xfId="0" applyNumberFormat="1" applyFont="1" applyBorder="1" applyAlignment="1">
      <alignment/>
    </xf>
    <xf numFmtId="37" fontId="10" fillId="0" borderId="0" xfId="0" applyNumberFormat="1" applyFont="1" applyBorder="1" applyAlignment="1">
      <alignment horizontal="left"/>
    </xf>
    <xf numFmtId="37" fontId="10" fillId="0" borderId="0" xfId="0" applyNumberFormat="1" applyFont="1" applyBorder="1" applyAlignment="1">
      <alignment horizontal="right"/>
    </xf>
    <xf numFmtId="0" fontId="10" fillId="0" borderId="2" xfId="0" applyFont="1" applyFill="1" applyBorder="1" applyAlignment="1">
      <alignment/>
    </xf>
    <xf numFmtId="5" fontId="10" fillId="0" borderId="0" xfId="15" applyNumberFormat="1" applyFont="1" applyFill="1" applyBorder="1" applyAlignment="1">
      <alignment/>
    </xf>
    <xf numFmtId="1" fontId="12" fillId="0" borderId="2" xfId="0" applyNumberFormat="1" applyFont="1" applyFill="1" applyBorder="1" applyAlignment="1">
      <alignment horizontal="centerContinuous"/>
    </xf>
    <xf numFmtId="1" fontId="12" fillId="0" borderId="2" xfId="0" applyNumberFormat="1" applyFont="1" applyBorder="1" applyAlignment="1">
      <alignment horizontal="centerContinuous"/>
    </xf>
    <xf numFmtId="1" fontId="10" fillId="0" borderId="0" xfId="0" applyNumberFormat="1" applyFont="1" applyAlignment="1">
      <alignment horizontal="center"/>
    </xf>
    <xf numFmtId="49" fontId="10" fillId="0" borderId="0" xfId="0" applyNumberFormat="1" applyFont="1" applyAlignment="1">
      <alignment horizontal="center"/>
    </xf>
    <xf numFmtId="10" fontId="10" fillId="0" borderId="0" xfId="27" applyNumberFormat="1" applyFont="1" applyBorder="1" applyAlignment="1">
      <alignment horizontal="center"/>
    </xf>
    <xf numFmtId="49" fontId="10" fillId="0" borderId="0" xfId="0" applyNumberFormat="1" applyFont="1" applyBorder="1" applyAlignment="1">
      <alignment horizontal="left"/>
    </xf>
    <xf numFmtId="0" fontId="10" fillId="0" borderId="0" xfId="0" applyFont="1" applyFill="1" applyBorder="1" applyAlignment="1">
      <alignment horizontal="left"/>
    </xf>
    <xf numFmtId="0" fontId="10" fillId="0" borderId="0" xfId="0" applyNumberFormat="1" applyFont="1" applyBorder="1" applyAlignment="1">
      <alignment horizontal="center"/>
    </xf>
    <xf numFmtId="0" fontId="5" fillId="0" borderId="0" xfId="0" applyFont="1" applyBorder="1" applyAlignment="1">
      <alignment horizontal="center"/>
    </xf>
    <xf numFmtId="0" fontId="12" fillId="0" borderId="0" xfId="0" applyFont="1" applyBorder="1" applyAlignment="1">
      <alignment horizontal="center"/>
    </xf>
    <xf numFmtId="3" fontId="10" fillId="0" borderId="0" xfId="0" applyFont="1" applyBorder="1" applyAlignment="1">
      <alignment horizontal="center"/>
    </xf>
    <xf numFmtId="3" fontId="5" fillId="0" borderId="0" xfId="0" applyFont="1" applyBorder="1" applyAlignment="1">
      <alignment horizontal="center"/>
    </xf>
    <xf numFmtId="3" fontId="7" fillId="0" borderId="0" xfId="0" applyFont="1" applyBorder="1" applyAlignment="1">
      <alignment horizontal="center"/>
    </xf>
    <xf numFmtId="10" fontId="6" fillId="0" borderId="0" xfId="27" applyNumberFormat="1" applyFont="1" applyFill="1" applyBorder="1" applyAlignment="1">
      <alignment horizontal="center"/>
    </xf>
    <xf numFmtId="10" fontId="10" fillId="0" borderId="0" xfId="0" applyNumberFormat="1" applyFont="1" applyFill="1" applyAlignment="1">
      <alignment horizontal="center"/>
    </xf>
    <xf numFmtId="3" fontId="12" fillId="0" borderId="3" xfId="0" applyFont="1" applyBorder="1" applyAlignment="1">
      <alignment horizontal="center"/>
    </xf>
    <xf numFmtId="3" fontId="5" fillId="0" borderId="0" xfId="0" applyFont="1" applyAlignment="1">
      <alignment horizontal="center"/>
    </xf>
    <xf numFmtId="3" fontId="12" fillId="0" borderId="0" xfId="0" applyFont="1" applyAlignment="1">
      <alignment horizontal="center"/>
    </xf>
    <xf numFmtId="3" fontId="12" fillId="0" borderId="0" xfId="0" applyFont="1" applyBorder="1" applyAlignment="1">
      <alignment horizontal="center"/>
    </xf>
    <xf numFmtId="3" fontId="10" fillId="0" borderId="0" xfId="0" applyFont="1" applyAlignment="1">
      <alignment horizontal="center"/>
    </xf>
    <xf numFmtId="3" fontId="10" fillId="0" borderId="2" xfId="0" applyFont="1" applyBorder="1" applyAlignment="1">
      <alignment horizontal="center"/>
    </xf>
    <xf numFmtId="10" fontId="10" fillId="0" borderId="0" xfId="27" applyNumberFormat="1" applyFont="1" applyFill="1" applyBorder="1" applyAlignment="1">
      <alignment horizontal="center"/>
    </xf>
    <xf numFmtId="10" fontId="10" fillId="0" borderId="3" xfId="27" applyNumberFormat="1" applyFont="1" applyFill="1" applyBorder="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jpeg" /></Relationships>
</file>

<file path=xl/charts/_rels/chart5.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t>   Unreserved General Fund Balance</a:t>
            </a:r>
          </a:p>
        </c:rich>
      </c:tx>
      <c:layout/>
      <c:spPr>
        <a:noFill/>
        <a:ln>
          <a:noFill/>
        </a:ln>
      </c:spPr>
    </c:title>
    <c:plotArea>
      <c:layout>
        <c:manualLayout>
          <c:xMode val="edge"/>
          <c:yMode val="edge"/>
          <c:x val="0.0125"/>
          <c:y val="0.182"/>
          <c:w val="0.93875"/>
          <c:h val="0.79225"/>
        </c:manualLayout>
      </c:layout>
      <c:barChart>
        <c:barDir val="col"/>
        <c:grouping val="clustered"/>
        <c:varyColors val="0"/>
        <c:ser>
          <c:idx val="0"/>
          <c:order val="0"/>
          <c:tx>
            <c:strRef>
              <c:f>'Fund Balances. Governm''l Funds'!$A$10</c:f>
              <c:strCache>
                <c:ptCount val="1"/>
                <c:pt idx="0">
                  <c:v>   Unreserved</c:v>
                </c:pt>
              </c:strCache>
            </c:strRef>
          </c:tx>
          <c:spPr>
            <a:gradFill rotWithShape="1">
              <a:gsLst>
                <a:gs pos="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('Fund Balances. Governm''l Funds'!$C$7,'Fund Balances. Governm''l Funds'!$E$7,'Fund Balances. Governm''l Funds'!$G$7,'Fund Balances. Governm''l Funds'!$I$7,'Fund Balances. Governm''l Funds'!$K$7,'Fund Balances. Governm''l Funds'!$M$7,'Fund Balances. Governm''l Funds'!$O$7,'Fund Balances. Governm''l Funds'!$Q$7,'Fund Balances. Governm''l Funds'!$S$7,'Fund Balances. Governm''l Funds'!$U$7)</c:f>
              <c:numCache>
                <c:ptCount val="10"/>
                <c:pt idx="0">
                  <c:v>2006</c:v>
                </c:pt>
                <c:pt idx="1">
                  <c:v>2005</c:v>
                </c:pt>
                <c:pt idx="2">
                  <c:v>2004</c:v>
                </c:pt>
                <c:pt idx="3">
                  <c:v>2003</c:v>
                </c:pt>
                <c:pt idx="4">
                  <c:v>2002</c:v>
                </c:pt>
                <c:pt idx="5">
                  <c:v>2001</c:v>
                </c:pt>
                <c:pt idx="6">
                  <c:v>2000</c:v>
                </c:pt>
                <c:pt idx="7">
                  <c:v>1999</c:v>
                </c:pt>
                <c:pt idx="8">
                  <c:v>1998</c:v>
                </c:pt>
                <c:pt idx="9">
                  <c:v>1997</c:v>
                </c:pt>
              </c:numCache>
            </c:numRef>
          </c:cat>
          <c:val>
            <c:numRef>
              <c:f>('Fund Balances. Governm''l Funds'!$C$10,'Fund Balances. Governm''l Funds'!$E$10,'Fund Balances. Governm''l Funds'!$G$10,'Fund Balances. Governm''l Funds'!$I$10,'Fund Balances. Governm''l Funds'!$K$10,'Fund Balances. Governm''l Funds'!$M$10,'Fund Balances. Governm''l Funds'!$O$10,'Fund Balances. Governm''l Funds'!$Q$10,'Fund Balances. Governm''l Funds'!$S$10,'Fund Balances. Governm''l Funds'!$U$10)</c:f>
              <c:numCache>
                <c:ptCount val="10"/>
              </c:numCache>
            </c:numRef>
          </c:val>
        </c:ser>
        <c:gapWidth val="30"/>
        <c:axId val="46680117"/>
        <c:axId val="37599218"/>
      </c:barChart>
      <c:catAx>
        <c:axId val="46680117"/>
        <c:scaling>
          <c:orientation val="maxMin"/>
        </c:scaling>
        <c:axPos val="b"/>
        <c:delete val="0"/>
        <c:numFmt formatCode="General" sourceLinked="1"/>
        <c:majorTickMark val="out"/>
        <c:minorTickMark val="none"/>
        <c:tickLblPos val="nextTo"/>
        <c:txPr>
          <a:bodyPr vert="horz" rot="0"/>
          <a:lstStyle/>
          <a:p>
            <a:pPr>
              <a:defRPr lang="en-US" cap="none" sz="1125" b="0" i="0" u="none" baseline="0"/>
            </a:pPr>
          </a:p>
        </c:txPr>
        <c:crossAx val="37599218"/>
        <c:crossesAt val="12"/>
        <c:auto val="1"/>
        <c:lblOffset val="100"/>
        <c:noMultiLvlLbl val="0"/>
      </c:catAx>
      <c:valAx>
        <c:axId val="37599218"/>
        <c:scaling>
          <c:orientation val="minMax"/>
        </c:scaling>
        <c:axPos val="r"/>
        <c:title>
          <c:tx>
            <c:rich>
              <a:bodyPr vert="horz" rot="-5400000" anchor="ctr"/>
              <a:lstStyle/>
              <a:p>
                <a:pPr algn="ctr">
                  <a:defRPr/>
                </a:pPr>
                <a:r>
                  <a:rPr lang="en-US" cap="none" sz="1125" b="0" i="0" u="none" baseline="0"/>
                  <a:t>In Millions of Dollars</a:t>
                </a:r>
              </a:p>
            </c:rich>
          </c:tx>
          <c:layout>
            <c:manualLayout>
              <c:xMode val="factor"/>
              <c:yMode val="factor"/>
              <c:x val="0.00075"/>
              <c:y val="0.00825"/>
            </c:manualLayout>
          </c:layout>
          <c:overlay val="0"/>
          <c:spPr>
            <a:noFill/>
            <a:ln>
              <a:noFill/>
            </a:ln>
          </c:spPr>
        </c:title>
        <c:majorGridlines/>
        <c:delete val="0"/>
        <c:numFmt formatCode="General" sourceLinked="1"/>
        <c:majorTickMark val="out"/>
        <c:minorTickMark val="none"/>
        <c:tickLblPos val="nextTo"/>
        <c:txPr>
          <a:bodyPr vert="horz" rot="0"/>
          <a:lstStyle/>
          <a:p>
            <a:pPr>
              <a:defRPr lang="en-US" cap="none" sz="1125" b="0" i="0" u="none" baseline="0"/>
            </a:pPr>
          </a:p>
        </c:txPr>
        <c:crossAx val="46680117"/>
        <c:crossesAt val="1"/>
        <c:crossBetween val="between"/>
        <c:dispUnits>
          <c:builtInUnit val="millions"/>
        </c:dispUnits>
      </c:valAx>
      <c:spPr>
        <a:ln w="3175">
          <a:noFill/>
        </a:ln>
      </c:spPr>
    </c:plotArea>
    <c:plotVisOnly val="1"/>
    <c:dispBlanksAs val="gap"/>
    <c:showDLblsOverMax val="0"/>
  </c:chart>
  <c:spPr>
    <a:effectLst>
      <a:outerShdw dist="35921" dir="2700000" algn="br">
        <a:prstClr val="black"/>
      </a:outerShdw>
    </a:effectLst>
  </c:spPr>
  <c:txPr>
    <a:bodyPr vert="horz" rot="0"/>
    <a:lstStyle/>
    <a:p>
      <a:pPr>
        <a:defRPr lang="en-US" cap="none" sz="1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Net Change in Fund Balance, Governmental Funds</a:t>
            </a:r>
          </a:p>
        </c:rich>
      </c:tx>
      <c:layout/>
      <c:spPr>
        <a:noFill/>
        <a:ln>
          <a:noFill/>
        </a:ln>
      </c:spPr>
    </c:title>
    <c:plotArea>
      <c:layout>
        <c:manualLayout>
          <c:xMode val="edge"/>
          <c:yMode val="edge"/>
          <c:x val="0.02"/>
          <c:y val="0.14475"/>
          <c:w val="0.94925"/>
          <c:h val="0.80575"/>
        </c:manualLayout>
      </c:layout>
      <c:barChart>
        <c:barDir val="col"/>
        <c:grouping val="clustered"/>
        <c:varyColors val="1"/>
        <c:ser>
          <c:idx val="0"/>
          <c:order val="0"/>
          <c:tx>
            <c:strRef>
              <c:f>'Chgs in Fund Bal''s. 10 yrs'!$A$58</c:f>
              <c:strCache>
                <c:ptCount val="1"/>
                <c:pt idx="0">
                  <c:v>Net Change in Fund Balances</c:v>
                </c:pt>
              </c:strCache>
            </c:strRef>
          </c:tx>
          <c:spPr>
            <a:blipFill>
              <a:blip r:embed="rId1"/>
              <a:srcRect/>
              <a:tile sx="100000" sy="100000" flip="none" algn="tl"/>
            </a:blip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('Chgs in Fund Bal''s. 10 yrs'!$C$7,'Chgs in Fund Bal''s. 10 yrs'!$E$7,'Chgs in Fund Bal''s. 10 yrs'!$G$7,'Chgs in Fund Bal''s. 10 yrs'!$I$7,'Chgs in Fund Bal''s. 10 yrs'!$K$7,'Chgs in Fund Bal''s. 10 yrs'!$M$7,'Chgs in Fund Bal''s. 10 yrs'!$O$7,'Chgs in Fund Bal''s. 10 yrs'!$R$7,'Chgs in Fund Bal''s. 10 yrs'!$T$7,'Chgs in Fund Bal''s. 10 yrs'!$V$7)</c:f>
              <c:numCache/>
            </c:numRef>
          </c:cat>
          <c:val>
            <c:numRef>
              <c:f>('Chgs in Fund Bal''s. 10 yrs'!$C$58,'Chgs in Fund Bal''s. 10 yrs'!$E$58,'Chgs in Fund Bal''s. 10 yrs'!$G$58,'Chgs in Fund Bal''s. 10 yrs'!$I$58,'Chgs in Fund Bal''s. 10 yrs'!$K$58,'Chgs in Fund Bal''s. 10 yrs'!$M$58,'Chgs in Fund Bal''s. 10 yrs'!$O$58,'Chgs in Fund Bal''s. 10 yrs'!$R$58,'Chgs in Fund Bal''s. 10 yrs'!$T$58,'Chgs in Fund Bal''s. 10 yrs'!$V$58)</c:f>
              <c:numCache/>
            </c:numRef>
          </c:val>
        </c:ser>
        <c:gapWidth val="50"/>
        <c:axId val="9458635"/>
        <c:axId val="57226256"/>
      </c:barChart>
      <c:catAx>
        <c:axId val="9458635"/>
        <c:scaling>
          <c:orientation val="maxMin"/>
        </c:scaling>
        <c:axPos val="b"/>
        <c:delete val="0"/>
        <c:numFmt formatCode="General" sourceLinked="1"/>
        <c:majorTickMark val="in"/>
        <c:minorTickMark val="none"/>
        <c:tickLblPos val="nextTo"/>
        <c:txPr>
          <a:bodyPr/>
          <a:lstStyle/>
          <a:p>
            <a:pPr>
              <a:defRPr lang="en-US" cap="none" sz="1200" b="1" i="0" u="none" baseline="0"/>
            </a:pPr>
          </a:p>
        </c:txPr>
        <c:crossAx val="57226256"/>
        <c:crossesAt val="0"/>
        <c:auto val="1"/>
        <c:lblOffset val="100"/>
        <c:noMultiLvlLbl val="0"/>
      </c:catAx>
      <c:valAx>
        <c:axId val="57226256"/>
        <c:scaling>
          <c:orientation val="minMax"/>
        </c:scaling>
        <c:axPos val="r"/>
        <c:majorGridlines/>
        <c:delete val="0"/>
        <c:numFmt formatCode="General" sourceLinked="1"/>
        <c:majorTickMark val="out"/>
        <c:minorTickMark val="none"/>
        <c:tickLblPos val="nextTo"/>
        <c:txPr>
          <a:bodyPr/>
          <a:lstStyle/>
          <a:p>
            <a:pPr>
              <a:defRPr lang="en-US" cap="none" sz="1525" b="1" i="0" u="none" baseline="0"/>
            </a:pPr>
          </a:p>
        </c:txPr>
        <c:crossAx val="9458635"/>
        <c:crossesAt val="1"/>
        <c:crossBetween val="between"/>
        <c:dispUnits>
          <c:builtInUnit val="millions"/>
          <c:dispUnitsLbl>
            <c:layout>
              <c:manualLayout>
                <c:xMode val="edge"/>
                <c:yMode val="edge"/>
                <c:x val="0.00325"/>
                <c:y val="0.07225"/>
              </c:manualLayout>
            </c:layout>
            <c:spPr>
              <a:noFill/>
              <a:ln>
                <a:noFill/>
              </a:ln>
            </c:spPr>
            <c:txPr>
              <a:bodyPr vert="horz" rot="-5400000"/>
              <a:lstStyle/>
              <a:p>
                <a:pPr>
                  <a:defRPr lang="en-US" cap="none" b="1" u="none" baseline="0"/>
                </a:pPr>
              </a:p>
            </c:txPr>
          </c:dispUnitsLbl>
        </c:dispUnits>
      </c:valAx>
      <c:spPr>
        <a:no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Assessed Value of Taxable Property</a:t>
            </a:r>
          </a:p>
        </c:rich>
      </c:tx>
      <c:layout/>
      <c:spPr>
        <a:noFill/>
        <a:ln>
          <a:noFill/>
        </a:ln>
      </c:spPr>
    </c:title>
    <c:plotArea>
      <c:layout/>
      <c:barChart>
        <c:barDir val="col"/>
        <c:grouping val="clustered"/>
        <c:varyColors val="0"/>
        <c:ser>
          <c:idx val="0"/>
          <c:order val="0"/>
          <c:tx>
            <c:strRef>
              <c:f>'Assessed Valuations'!$Z$41</c:f>
              <c:strCache>
                <c:ptCount val="1"/>
                <c:pt idx="0">
                  <c:v>Real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Valuations'!$AA$41:$AJ$41</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'Assessed Valuations'!$Z$42</c:f>
              <c:strCache>
                <c:ptCount val="1"/>
                <c:pt idx="0">
                  <c:v>Pubic Utility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Valuations'!$AA$42:$AJ$42</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'Assessed Valuations'!$Z$43</c:f>
              <c:strCache>
                <c:ptCount val="1"/>
                <c:pt idx="0">
                  <c:v>General Business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Valuations'!$AA$43:$AJ$43</c:f>
              <c:numCache>
                <c:ptCount val="10"/>
                <c:pt idx="0">
                  <c:v>0</c:v>
                </c:pt>
                <c:pt idx="1">
                  <c:v>0</c:v>
                </c:pt>
                <c:pt idx="2">
                  <c:v>0</c:v>
                </c:pt>
                <c:pt idx="3">
                  <c:v>0</c:v>
                </c:pt>
                <c:pt idx="4">
                  <c:v>0</c:v>
                </c:pt>
                <c:pt idx="5">
                  <c:v>0</c:v>
                </c:pt>
                <c:pt idx="6">
                  <c:v>0</c:v>
                </c:pt>
                <c:pt idx="7">
                  <c:v>0</c:v>
                </c:pt>
                <c:pt idx="8">
                  <c:v>0</c:v>
                </c:pt>
                <c:pt idx="9">
                  <c:v>0</c:v>
                </c:pt>
              </c:numCache>
            </c:numRef>
          </c:val>
        </c:ser>
        <c:axId val="44345553"/>
        <c:axId val="59164382"/>
      </c:barChart>
      <c:catAx>
        <c:axId val="44345553"/>
        <c:scaling>
          <c:orientation val="minMax"/>
        </c:scaling>
        <c:axPos val="b"/>
        <c:delete val="0"/>
        <c:numFmt formatCode="General" sourceLinked="1"/>
        <c:majorTickMark val="out"/>
        <c:minorTickMark val="none"/>
        <c:tickLblPos val="nextTo"/>
        <c:crossAx val="59164382"/>
        <c:crosses val="autoZero"/>
        <c:auto val="1"/>
        <c:lblOffset val="100"/>
        <c:noMultiLvlLbl val="0"/>
      </c:catAx>
      <c:valAx>
        <c:axId val="59164382"/>
        <c:scaling>
          <c:orientation val="minMax"/>
        </c:scaling>
        <c:axPos val="l"/>
        <c:majorGridlines/>
        <c:delete val="0"/>
        <c:numFmt formatCode="&quot;$&quot;#,##0" sourceLinked="0"/>
        <c:majorTickMark val="out"/>
        <c:minorTickMark val="none"/>
        <c:tickLblPos val="nextTo"/>
        <c:crossAx val="4434555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Income Tax Collections for the Last 10 Years</a:t>
            </a:r>
            <a:r>
              <a:rPr lang="en-US" cap="none" sz="925" b="1" i="0" u="none" baseline="0"/>
              <a:t>
</a:t>
            </a:r>
            <a:r>
              <a:rPr lang="en-US" cap="none" sz="925" b="0" i="1" u="none" baseline="0"/>
              <a:t>(in Millions of Dollars)</a:t>
            </a:r>
          </a:p>
        </c:rich>
      </c:tx>
      <c:layout/>
      <c:spPr>
        <a:noFill/>
        <a:ln>
          <a:noFill/>
        </a:ln>
      </c:spPr>
    </c:title>
    <c:plotArea>
      <c:layout>
        <c:manualLayout>
          <c:xMode val="edge"/>
          <c:yMode val="edge"/>
          <c:x val="0.01325"/>
          <c:y val="0.109"/>
          <c:w val="0.9365"/>
          <c:h val="0.80825"/>
        </c:manualLayout>
      </c:layout>
      <c:barChart>
        <c:barDir val="col"/>
        <c:grouping val="stacked"/>
        <c:varyColors val="0"/>
        <c:ser>
          <c:idx val="1"/>
          <c:order val="0"/>
          <c:tx>
            <c:strRef>
              <c:f>'Tax Collections '!$I$9</c:f>
              <c:strCache>
                <c:ptCount val="1"/>
                <c:pt idx="0">
                  <c:v>Withholding</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'!$I$11:$I$30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1"/>
          <c:tx>
            <c:strRef>
              <c:f>'Tax Collections '!$N$9</c:f>
              <c:strCache>
                <c:ptCount val="1"/>
                <c:pt idx="0">
                  <c:v>Net Profits</c:v>
                </c:pt>
              </c:strCache>
            </c:strRef>
          </c:tx>
          <c:spPr>
            <a:solidFill>
              <a:srgbClr val="FFFF00"/>
            </a:solidFill>
          </c:spPr>
          <c:invertIfNegative val="0"/>
          <c:extLst>
            <c:ext xmlns:c14="http://schemas.microsoft.com/office/drawing/2007/8/2/chart" uri="{6F2FDCE9-48DA-4B69-8628-5D25D57E5C99}">
              <c14:invertSolidFillFmt>
                <c14:spPr>
                  <a:solidFill>
                    <a:srgbClr val="0000FF"/>
                  </a:solidFill>
                </c14:spPr>
              </c14:invertSolidFillFmt>
            </c:ext>
          </c:extLst>
          <c:dPt>
            <c:idx val="2"/>
            <c:invertIfNegative val="0"/>
            <c:spPr>
              <a:solidFill>
                <a:srgbClr val="FFFF00"/>
              </a:solidFill>
            </c:spPr>
          </c:dP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'!$N$11:$N$30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2"/>
          <c:tx>
            <c:strRef>
              <c:f>'Tax Collections '!$S$9</c:f>
              <c:strCache>
                <c:ptCount val="1"/>
                <c:pt idx="0">
                  <c:v>Individuals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'!$S$11:$S$30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gapWidth val="50"/>
        <c:axId val="59363527"/>
        <c:axId val="7588828"/>
      </c:barChart>
      <c:catAx>
        <c:axId val="59363527"/>
        <c:scaling>
          <c:orientation val="maxMin"/>
        </c:scaling>
        <c:axPos val="b"/>
        <c:delete val="0"/>
        <c:numFmt formatCode="General" sourceLinked="1"/>
        <c:majorTickMark val="out"/>
        <c:minorTickMark val="none"/>
        <c:tickLblPos val="nextTo"/>
        <c:txPr>
          <a:bodyPr/>
          <a:lstStyle/>
          <a:p>
            <a:pPr>
              <a:defRPr lang="en-US" cap="none" sz="875" b="0" i="0" u="none" baseline="0"/>
            </a:pPr>
          </a:p>
        </c:txPr>
        <c:crossAx val="7588828"/>
        <c:crosses val="autoZero"/>
        <c:auto val="1"/>
        <c:lblOffset val="100"/>
        <c:noMultiLvlLbl val="0"/>
      </c:catAx>
      <c:valAx>
        <c:axId val="7588828"/>
        <c:scaling>
          <c:orientation val="minMax"/>
        </c:scaling>
        <c:axPos val="r"/>
        <c:majorGridlines/>
        <c:delete val="0"/>
        <c:numFmt formatCode="&quot;$&quot;#,##0" sourceLinked="0"/>
        <c:majorTickMark val="out"/>
        <c:minorTickMark val="none"/>
        <c:tickLblPos val="nextTo"/>
        <c:txPr>
          <a:bodyPr/>
          <a:lstStyle/>
          <a:p>
            <a:pPr>
              <a:defRPr lang="en-US" cap="none" sz="850" b="0" i="0" u="none" baseline="0"/>
            </a:pPr>
          </a:p>
        </c:txPr>
        <c:crossAx val="59363527"/>
        <c:crossesAt val="1"/>
        <c:crossBetween val="between"/>
        <c:dispUnits>
          <c:builtInUnit val="millions"/>
        </c:dispUnits>
      </c:valAx>
      <c:spPr>
        <a:noFill/>
        <a:ln w="12700">
          <a:solidFill>
            <a:srgbClr val="808080"/>
          </a:solidFill>
        </a:ln>
      </c:spPr>
    </c:plotArea>
    <c:legend>
      <c:legendPos val="b"/>
      <c:layout>
        <c:manualLayout>
          <c:xMode val="edge"/>
          <c:yMode val="edge"/>
          <c:x val="0.3565"/>
          <c:y val="0.9445"/>
        </c:manualLayout>
      </c:layout>
      <c:overlay val="0"/>
      <c:txPr>
        <a:bodyPr vert="horz" rot="0"/>
        <a:lstStyle/>
        <a:p>
          <a:pPr>
            <a:defRPr lang="en-US" cap="none" sz="875"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Total Debt Per Capita
Last 10 Years</a:t>
            </a:r>
          </a:p>
        </c:rich>
      </c:tx>
      <c:layout/>
      <c:spPr>
        <a:noFill/>
        <a:ln>
          <a:noFill/>
        </a:ln>
      </c:spPr>
    </c:title>
    <c:plotArea>
      <c:layout/>
      <c:barChart>
        <c:barDir val="col"/>
        <c:grouping val="clustered"/>
        <c:varyColors val="0"/>
        <c:ser>
          <c:idx val="0"/>
          <c:order val="0"/>
          <c:tx>
            <c:strRef>
              <c:f>'os debt'!$AA$10:$AA$11</c:f>
              <c:strCache>
                <c:ptCount val="1"/>
                <c:pt idx="0">
                  <c:v>Per Capita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quot;$&quot;#,##0" sourceLinked="0"/>
            <c:txPr>
              <a:bodyPr vert="horz" rot="0" anchor="ctr"/>
              <a:lstStyle/>
              <a:p>
                <a:pPr algn="ctr">
                  <a:defRPr lang="en-US" cap="none" sz="800" b="0" i="0" u="none" baseline="0"/>
                </a:pPr>
              </a:p>
            </c:txPr>
            <c:showLegendKey val="0"/>
            <c:showVal val="1"/>
            <c:showBubbleSize val="0"/>
            <c:showCatName val="0"/>
            <c:showSerName val="0"/>
            <c:showPercent val="0"/>
          </c:dLbls>
          <c:cat>
            <c:numRef>
              <c:f>'os debt'!$A$13:$A$31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'os debt'!$AA$13:$AA$31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0"/>
        <c:axId val="47468845"/>
        <c:axId val="31222410"/>
      </c:barChart>
      <c:catAx>
        <c:axId val="47468845"/>
        <c:scaling>
          <c:orientation val="maxMin"/>
        </c:scaling>
        <c:axPos val="b"/>
        <c:title>
          <c:tx>
            <c:rich>
              <a:bodyPr vert="horz" rot="0" anchor="ctr"/>
              <a:lstStyle/>
              <a:p>
                <a:pPr algn="ctr">
                  <a:defRPr/>
                </a:pPr>
                <a:r>
                  <a:rPr lang="en-US" cap="none" sz="800" b="0" i="0" u="none" baseline="0"/>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31222410"/>
        <c:crosses val="autoZero"/>
        <c:auto val="0"/>
        <c:lblOffset val="100"/>
        <c:noMultiLvlLbl val="0"/>
      </c:catAx>
      <c:valAx>
        <c:axId val="31222410"/>
        <c:scaling>
          <c:orientation val="minMax"/>
        </c:scaling>
        <c:axPos val="r"/>
        <c:title>
          <c:tx>
            <c:rich>
              <a:bodyPr vert="horz" rot="-5400000" anchor="ctr"/>
              <a:lstStyle/>
              <a:p>
                <a:pPr algn="ctr">
                  <a:defRPr/>
                </a:pPr>
                <a:r>
                  <a:rPr lang="en-US" cap="none" sz="800" b="0" i="0" u="none" baseline="0"/>
                  <a:t>Dollars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47468845"/>
        <c:crossesAt val="1"/>
        <c:crossBetween val="between"/>
        <c:dispUnits/>
      </c:valAx>
      <c:spPr>
        <a:noFill/>
        <a:ln w="12700">
          <a:solidFill>
            <a:srgbClr val="808080"/>
          </a:solidFill>
        </a:ln>
      </c:spPr>
    </c:plotArea>
    <c:plotVisOnly val="1"/>
    <c:dispBlanksAs val="gap"/>
    <c:showDLblsOverMax val="0"/>
  </c:chart>
  <c:spPr>
    <a:blipFill>
      <a:blip r:embed="rId1"/>
      <a:srcRect/>
      <a:tile sx="100000" sy="100000" flip="none" algn="tl"/>
    </a:blipFill>
  </c:spPr>
  <c:txPr>
    <a:bodyPr vert="horz" rot="0"/>
    <a:lstStyle/>
    <a:p>
      <a:pPr>
        <a:defRPr lang="en-US" cap="none" sz="12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Total Assessed Property Value</a:t>
            </a:r>
            <a:r>
              <a:rPr lang="en-US" cap="none" sz="1200" b="0" i="0" u="none" baseline="0"/>
              <a:t>
Millions of Dollars</a:t>
            </a:r>
          </a:p>
        </c:rich>
      </c:tx>
      <c:layout>
        <c:manualLayout>
          <c:xMode val="factor"/>
          <c:yMode val="factor"/>
          <c:x val="-0.01275"/>
          <c:y val="-0.00325"/>
        </c:manualLayout>
      </c:layout>
      <c:spPr>
        <a:noFill/>
        <a:ln>
          <a:noFill/>
        </a:ln>
      </c:spPr>
    </c:title>
    <c:plotArea>
      <c:layout>
        <c:manualLayout>
          <c:xMode val="edge"/>
          <c:yMode val="edge"/>
          <c:x val="0.02125"/>
          <c:y val="0.16075"/>
          <c:w val="0.9575"/>
          <c:h val="0.807"/>
        </c:manualLayout>
      </c:layout>
      <c:barChart>
        <c:barDir val="col"/>
        <c:grouping val="clustered"/>
        <c:varyColors val="0"/>
        <c:ser>
          <c:idx val="0"/>
          <c:order val="0"/>
          <c:tx>
            <c:strRef>
              <c:f>'Demographic &amp; Economic Stats.'!$W$10</c:f>
              <c:strCache>
                <c:ptCount val="1"/>
                <c:pt idx="0">
                  <c:v>Value (4)</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'Demographic &amp; Economic Stats.'!$A$12:$A$32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'Demographic &amp; Economic Stats.'!$W$12:$W$32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10"/>
        <c:axId val="55315331"/>
        <c:axId val="31422056"/>
      </c:barChart>
      <c:catAx>
        <c:axId val="55315331"/>
        <c:scaling>
          <c:orientation val="maxMin"/>
        </c:scaling>
        <c:axPos val="b"/>
        <c:delete val="0"/>
        <c:numFmt formatCode="General" sourceLinked="1"/>
        <c:majorTickMark val="out"/>
        <c:minorTickMark val="none"/>
        <c:tickLblPos val="nextTo"/>
        <c:crossAx val="31422056"/>
        <c:crosses val="autoZero"/>
        <c:auto val="1"/>
        <c:lblOffset val="100"/>
        <c:noMultiLvlLbl val="0"/>
      </c:catAx>
      <c:valAx>
        <c:axId val="31422056"/>
        <c:scaling>
          <c:orientation val="minMax"/>
          <c:max val="300000000"/>
        </c:scaling>
        <c:axPos val="r"/>
        <c:majorGridlines/>
        <c:delete val="0"/>
        <c:numFmt formatCode="General" sourceLinked="1"/>
        <c:majorTickMark val="out"/>
        <c:minorTickMark val="none"/>
        <c:tickLblPos val="nextTo"/>
        <c:crossAx val="55315331"/>
        <c:crossesAt val="1"/>
        <c:crossBetween val="between"/>
        <c:dispUnits>
          <c:builtInUnit val="millions"/>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Average Sales Price of Residential Property</a:t>
            </a:r>
            <a:r>
              <a:rPr lang="en-US" cap="none" sz="1200" b="0" i="0" u="none" baseline="0"/>
              <a:t>
Thousands of Dollars</a:t>
            </a:r>
          </a:p>
        </c:rich>
      </c:tx>
      <c:layout/>
      <c:spPr>
        <a:noFill/>
        <a:ln>
          <a:noFill/>
        </a:ln>
      </c:spPr>
    </c:title>
    <c:plotArea>
      <c:layout/>
      <c:barChart>
        <c:barDir val="col"/>
        <c:grouping val="clustered"/>
        <c:varyColors val="0"/>
        <c:ser>
          <c:idx val="0"/>
          <c:order val="0"/>
          <c:tx>
            <c:strRef>
              <c:f>'Demographic &amp; Economic Stats.'!$U$10</c:f>
              <c:strCache>
                <c:ptCount val="1"/>
                <c:pt idx="0">
                  <c:v>Property (4)</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'Demographic &amp; Economic Stats.'!$A$12:$A$32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'Demographic &amp; Economic Stats.'!$U$12:$U$32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50"/>
        <c:axId val="3579209"/>
        <c:axId val="7163638"/>
      </c:barChart>
      <c:catAx>
        <c:axId val="3579209"/>
        <c:scaling>
          <c:orientation val="maxMin"/>
        </c:scaling>
        <c:axPos val="b"/>
        <c:delete val="0"/>
        <c:numFmt formatCode="General" sourceLinked="1"/>
        <c:majorTickMark val="out"/>
        <c:minorTickMark val="none"/>
        <c:tickLblPos val="nextTo"/>
        <c:txPr>
          <a:bodyPr vert="horz" rot="-2700000"/>
          <a:lstStyle/>
          <a:p>
            <a:pPr>
              <a:defRPr lang="en-US" cap="none" sz="1200" b="0" i="0" u="none" baseline="0"/>
            </a:pPr>
          </a:p>
        </c:txPr>
        <c:crossAx val="7163638"/>
        <c:crosses val="autoZero"/>
        <c:auto val="1"/>
        <c:lblOffset val="100"/>
        <c:noMultiLvlLbl val="0"/>
      </c:catAx>
      <c:valAx>
        <c:axId val="7163638"/>
        <c:scaling>
          <c:orientation val="minMax"/>
          <c:max val="120000"/>
        </c:scaling>
        <c:axPos val="r"/>
        <c:majorGridlines/>
        <c:delete val="0"/>
        <c:numFmt formatCode="General" sourceLinked="1"/>
        <c:majorTickMark val="out"/>
        <c:minorTickMark val="none"/>
        <c:tickLblPos val="nextTo"/>
        <c:crossAx val="3579209"/>
        <c:crossesAt val="1"/>
        <c:crossBetween val="between"/>
        <c:dispUnits>
          <c:builtInUnit val="thousands"/>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26</xdr:row>
      <xdr:rowOff>19050</xdr:rowOff>
    </xdr:from>
    <xdr:to>
      <xdr:col>10</xdr:col>
      <xdr:colOff>800100</xdr:colOff>
      <xdr:row>45</xdr:row>
      <xdr:rowOff>180975</xdr:rowOff>
    </xdr:to>
    <xdr:graphicFrame>
      <xdr:nvGraphicFramePr>
        <xdr:cNvPr id="1" name="Chart 2"/>
        <xdr:cNvGraphicFramePr/>
      </xdr:nvGraphicFramePr>
      <xdr:xfrm>
        <a:off x="76200" y="5019675"/>
        <a:ext cx="7648575"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0</xdr:rowOff>
    </xdr:from>
    <xdr:to>
      <xdr:col>12</xdr:col>
      <xdr:colOff>1000125</xdr:colOff>
      <xdr:row>75</xdr:row>
      <xdr:rowOff>95250</xdr:rowOff>
    </xdr:to>
    <xdr:graphicFrame>
      <xdr:nvGraphicFramePr>
        <xdr:cNvPr id="1" name="Chart 2"/>
        <xdr:cNvGraphicFramePr/>
      </xdr:nvGraphicFramePr>
      <xdr:xfrm>
        <a:off x="38100" y="11639550"/>
        <a:ext cx="9391650" cy="2362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33</xdr:row>
      <xdr:rowOff>0</xdr:rowOff>
    </xdr:from>
    <xdr:to>
      <xdr:col>23</xdr:col>
      <xdr:colOff>876300</xdr:colOff>
      <xdr:row>48</xdr:row>
      <xdr:rowOff>180975</xdr:rowOff>
    </xdr:to>
    <xdr:graphicFrame>
      <xdr:nvGraphicFramePr>
        <xdr:cNvPr id="1" name="Chart 2"/>
        <xdr:cNvGraphicFramePr/>
      </xdr:nvGraphicFramePr>
      <xdr:xfrm>
        <a:off x="5753100" y="6286500"/>
        <a:ext cx="5829300" cy="29813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9525</xdr:rowOff>
    </xdr:from>
    <xdr:to>
      <xdr:col>12</xdr:col>
      <xdr:colOff>0</xdr:colOff>
      <xdr:row>51</xdr:row>
      <xdr:rowOff>9525</xdr:rowOff>
    </xdr:to>
    <xdr:sp>
      <xdr:nvSpPr>
        <xdr:cNvPr id="2" name="TextBox 14"/>
        <xdr:cNvSpPr txBox="1">
          <a:spLocks noChangeArrowheads="1"/>
        </xdr:cNvSpPr>
      </xdr:nvSpPr>
      <xdr:spPr>
        <a:xfrm>
          <a:off x="47625" y="6296025"/>
          <a:ext cx="5705475" cy="3314700"/>
        </a:xfrm>
        <a:prstGeom prst="rect">
          <a:avLst/>
        </a:prstGeom>
        <a:noFill/>
        <a:ln w="9525" cmpd="sng">
          <a:noFill/>
        </a:ln>
      </xdr:spPr>
      <xdr:txBody>
        <a:bodyPr vertOverflow="clip" wrap="square"/>
        <a:p>
          <a:pPr algn="l">
            <a:defRPr/>
          </a:pPr>
          <a:r>
            <a:rPr lang="en-US" cap="none" sz="1100" b="0" i="0" u="none" baseline="0"/>
            <a:t>Real property is reappraised every six years with a State mandated update of the current market value in the third year following each reappraisal.
The assessed value of real property (including public utility real property) is 35 percent of estimated true value.  The assessed value of public utility personal property ranges from 25 percent of true value for railroad property to 88 percent for electric transmission and distribution property.  General business tangible personal property was assessed in previous years at 25 percent for machinery and equipment and 23 percent for inventories.  General business tangible personal property tax is being phased out beginning in 2006.  For collection year 2006 both types of general business tangible personal property were assessed at 18.75 percent.  The percentage will be 12.5 percent for 2007, 6.25 percent for 2008 and zero for 2009.
The tangible personal property values associated with each year are the values that, when multiplied by the applicable rates, generated the property tax revenue billed in that year.  For real property, the amounts generated by multiplying the assessed values by the applicable rates would be reduced by the 10%, 2 1/2% and homestead exemptions before being billed.  Beginning in the 2006 collection year, the 10% rollback for commercial/industrial property has been eliminated.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9525</xdr:rowOff>
    </xdr:from>
    <xdr:to>
      <xdr:col>20</xdr:col>
      <xdr:colOff>304800</xdr:colOff>
      <xdr:row>61</xdr:row>
      <xdr:rowOff>142875</xdr:rowOff>
    </xdr:to>
    <xdr:graphicFrame>
      <xdr:nvGraphicFramePr>
        <xdr:cNvPr id="1" name="Chart 2"/>
        <xdr:cNvGraphicFramePr/>
      </xdr:nvGraphicFramePr>
      <xdr:xfrm>
        <a:off x="47625" y="7277100"/>
        <a:ext cx="7248525" cy="3914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34</xdr:row>
      <xdr:rowOff>19050</xdr:rowOff>
    </xdr:from>
    <xdr:to>
      <xdr:col>26</xdr:col>
      <xdr:colOff>619125</xdr:colOff>
      <xdr:row>56</xdr:row>
      <xdr:rowOff>76200</xdr:rowOff>
    </xdr:to>
    <xdr:graphicFrame>
      <xdr:nvGraphicFramePr>
        <xdr:cNvPr id="1" name="Chart 3"/>
        <xdr:cNvGraphicFramePr/>
      </xdr:nvGraphicFramePr>
      <xdr:xfrm>
        <a:off x="6210300" y="6086475"/>
        <a:ext cx="5934075" cy="3648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40</xdr:row>
      <xdr:rowOff>95250</xdr:rowOff>
    </xdr:from>
    <xdr:to>
      <xdr:col>10</xdr:col>
      <xdr:colOff>409575</xdr:colOff>
      <xdr:row>56</xdr:row>
      <xdr:rowOff>85725</xdr:rowOff>
    </xdr:to>
    <xdr:graphicFrame>
      <xdr:nvGraphicFramePr>
        <xdr:cNvPr id="1" name="Chart 2"/>
        <xdr:cNvGraphicFramePr/>
      </xdr:nvGraphicFramePr>
      <xdr:xfrm>
        <a:off x="123825" y="7334250"/>
        <a:ext cx="4562475" cy="2867025"/>
      </xdr:xfrm>
      <a:graphic>
        <a:graphicData uri="http://schemas.openxmlformats.org/drawingml/2006/chart">
          <c:chart xmlns:c="http://schemas.openxmlformats.org/drawingml/2006/chart" r:id="rId1"/>
        </a:graphicData>
      </a:graphic>
    </xdr:graphicFrame>
    <xdr:clientData/>
  </xdr:twoCellAnchor>
  <xdr:twoCellAnchor>
    <xdr:from>
      <xdr:col>12</xdr:col>
      <xdr:colOff>466725</xdr:colOff>
      <xdr:row>34</xdr:row>
      <xdr:rowOff>38100</xdr:rowOff>
    </xdr:from>
    <xdr:to>
      <xdr:col>22</xdr:col>
      <xdr:colOff>647700</xdr:colOff>
      <xdr:row>56</xdr:row>
      <xdr:rowOff>85725</xdr:rowOff>
    </xdr:to>
    <xdr:graphicFrame>
      <xdr:nvGraphicFramePr>
        <xdr:cNvPr id="2" name="Chart 3"/>
        <xdr:cNvGraphicFramePr/>
      </xdr:nvGraphicFramePr>
      <xdr:xfrm>
        <a:off x="5457825" y="6134100"/>
        <a:ext cx="4419600" cy="4067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U48"/>
  <sheetViews>
    <sheetView tabSelected="1" zoomScaleSheetLayoutView="100" workbookViewId="0" topLeftCell="A1">
      <selection activeCell="E9" sqref="E9"/>
    </sheetView>
  </sheetViews>
  <sheetFormatPr defaultColWidth="9.140625" defaultRowHeight="12.75"/>
  <cols>
    <col min="1" max="2" width="2.7109375" style="145" customWidth="1"/>
    <col min="3" max="3" width="32.421875" style="150" customWidth="1"/>
    <col min="4" max="4" width="1.7109375" style="401" customWidth="1"/>
    <col min="5" max="5" width="13.00390625" style="140" customWidth="1"/>
    <col min="6" max="6" width="1.7109375" style="401" customWidth="1"/>
    <col min="7" max="7" width="13.00390625" style="140" customWidth="1"/>
    <col min="8" max="8" width="1.7109375" style="150" customWidth="1"/>
    <col min="9" max="9" width="13.00390625" style="145" customWidth="1"/>
    <col min="10" max="10" width="1.7109375" style="150" customWidth="1"/>
    <col min="11" max="11" width="14.140625" style="145" bestFit="1" customWidth="1"/>
    <col min="12" max="12" width="1.7109375" style="150" customWidth="1"/>
    <col min="13" max="13" width="14.140625" style="145" bestFit="1" customWidth="1"/>
    <col min="14" max="14" width="1.7109375" style="153" customWidth="1"/>
    <col min="15" max="15" width="14.140625" style="145" customWidth="1"/>
    <col min="16" max="16384" width="9.140625" style="145" customWidth="1"/>
  </cols>
  <sheetData>
    <row r="1" spans="1:15" s="547" customFormat="1" ht="15.75">
      <c r="A1" s="592" t="s">
        <v>567</v>
      </c>
      <c r="B1" s="592"/>
      <c r="C1" s="592"/>
      <c r="D1" s="592"/>
      <c r="E1" s="592"/>
      <c r="F1" s="592"/>
      <c r="G1" s="592"/>
      <c r="H1" s="592"/>
      <c r="I1" s="592"/>
      <c r="J1" s="592"/>
      <c r="K1" s="592"/>
      <c r="L1" s="592"/>
      <c r="M1" s="592"/>
      <c r="N1" s="592"/>
      <c r="O1" s="592"/>
    </row>
    <row r="2" spans="1:15" s="260" customFormat="1" ht="15">
      <c r="A2" s="593" t="s">
        <v>564</v>
      </c>
      <c r="B2" s="593"/>
      <c r="C2" s="593"/>
      <c r="D2" s="593"/>
      <c r="E2" s="593"/>
      <c r="F2" s="593"/>
      <c r="G2" s="593"/>
      <c r="H2" s="593"/>
      <c r="I2" s="593"/>
      <c r="J2" s="593"/>
      <c r="K2" s="593"/>
      <c r="L2" s="593"/>
      <c r="M2" s="593"/>
      <c r="N2" s="593"/>
      <c r="O2" s="593"/>
    </row>
    <row r="3" spans="1:15" s="260" customFormat="1" ht="15">
      <c r="A3" s="593" t="s">
        <v>568</v>
      </c>
      <c r="B3" s="593"/>
      <c r="C3" s="593"/>
      <c r="D3" s="593"/>
      <c r="E3" s="593"/>
      <c r="F3" s="593"/>
      <c r="G3" s="593"/>
      <c r="H3" s="593"/>
      <c r="I3" s="593"/>
      <c r="J3" s="593"/>
      <c r="K3" s="593"/>
      <c r="L3" s="593"/>
      <c r="M3" s="593"/>
      <c r="N3" s="593"/>
      <c r="O3" s="593"/>
    </row>
    <row r="4" spans="1:47" s="260" customFormat="1" ht="15">
      <c r="A4" s="593" t="s">
        <v>17</v>
      </c>
      <c r="B4" s="593"/>
      <c r="C4" s="593"/>
      <c r="D4" s="593"/>
      <c r="E4" s="593"/>
      <c r="F4" s="593"/>
      <c r="G4" s="593"/>
      <c r="H4" s="593"/>
      <c r="I4" s="593"/>
      <c r="J4" s="593"/>
      <c r="K4" s="593"/>
      <c r="L4" s="593"/>
      <c r="M4" s="593"/>
      <c r="N4" s="593"/>
      <c r="O4" s="593"/>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row>
    <row r="5" spans="1:15" ht="15.75" thickBot="1">
      <c r="A5" s="151"/>
      <c r="B5" s="151"/>
      <c r="C5" s="152"/>
      <c r="D5" s="499"/>
      <c r="E5" s="499"/>
      <c r="F5" s="499"/>
      <c r="G5" s="499"/>
      <c r="H5" s="152"/>
      <c r="I5" s="152"/>
      <c r="J5" s="152"/>
      <c r="K5" s="152"/>
      <c r="L5" s="152"/>
      <c r="M5" s="152"/>
      <c r="N5" s="139"/>
      <c r="O5" s="152"/>
    </row>
    <row r="6" ht="15.75" thickTop="1">
      <c r="I6" s="140"/>
    </row>
    <row r="7" spans="4:15" ht="15">
      <c r="D7" s="500" t="s">
        <v>0</v>
      </c>
      <c r="E7" s="155">
        <v>2006</v>
      </c>
      <c r="F7" s="500"/>
      <c r="G7" s="155">
        <v>2005</v>
      </c>
      <c r="H7" s="154" t="s">
        <v>0</v>
      </c>
      <c r="I7" s="155">
        <v>2004</v>
      </c>
      <c r="J7" s="154"/>
      <c r="K7" s="156">
        <v>2003</v>
      </c>
      <c r="L7" s="157"/>
      <c r="M7" s="156">
        <v>2002</v>
      </c>
      <c r="O7" s="158">
        <v>2001</v>
      </c>
    </row>
    <row r="8" spans="4:15" ht="15">
      <c r="D8" s="160"/>
      <c r="E8" s="160"/>
      <c r="F8" s="160"/>
      <c r="G8" s="160"/>
      <c r="H8" s="159"/>
      <c r="I8" s="160"/>
      <c r="J8" s="159"/>
      <c r="K8" s="159"/>
      <c r="M8" s="159"/>
      <c r="O8" s="161"/>
    </row>
    <row r="9" spans="1:15" ht="15">
      <c r="A9" s="162" t="s">
        <v>1</v>
      </c>
      <c r="D9" s="216" t="s">
        <v>0</v>
      </c>
      <c r="E9" s="164"/>
      <c r="F9" s="216"/>
      <c r="G9" s="164"/>
      <c r="H9" s="163" t="s">
        <v>0</v>
      </c>
      <c r="I9" s="164"/>
      <c r="J9" s="163"/>
      <c r="K9" s="165" t="s">
        <v>0</v>
      </c>
      <c r="L9" s="163"/>
      <c r="M9" s="165" t="s">
        <v>0</v>
      </c>
      <c r="N9" s="166"/>
      <c r="O9" s="165" t="s">
        <v>0</v>
      </c>
    </row>
    <row r="10" spans="1:15" ht="15">
      <c r="A10" s="162"/>
      <c r="B10" s="159" t="s">
        <v>541</v>
      </c>
      <c r="D10" s="216"/>
      <c r="E10" s="164"/>
      <c r="F10" s="216"/>
      <c r="G10" s="164"/>
      <c r="H10" s="163"/>
      <c r="I10" s="164"/>
      <c r="J10" s="163"/>
      <c r="K10" s="165"/>
      <c r="L10" s="163"/>
      <c r="M10" s="165"/>
      <c r="N10" s="166"/>
      <c r="O10" s="165"/>
    </row>
    <row r="11" spans="2:15" ht="15">
      <c r="B11" s="159"/>
      <c r="C11" s="150" t="s">
        <v>542</v>
      </c>
      <c r="D11" s="181" t="s">
        <v>0</v>
      </c>
      <c r="E11" s="164"/>
      <c r="F11" s="181"/>
      <c r="G11" s="164"/>
      <c r="H11" s="162"/>
      <c r="I11" s="164"/>
      <c r="J11" s="163"/>
      <c r="K11" s="165"/>
      <c r="L11" s="163"/>
      <c r="M11" s="165"/>
      <c r="N11" s="166"/>
      <c r="O11" s="165"/>
    </row>
    <row r="12" spans="2:15" ht="15">
      <c r="B12" s="159" t="s">
        <v>90</v>
      </c>
      <c r="D12" s="181" t="s">
        <v>0</v>
      </c>
      <c r="E12" s="167"/>
      <c r="F12" s="181"/>
      <c r="G12" s="167"/>
      <c r="H12" s="162"/>
      <c r="I12" s="167"/>
      <c r="J12" s="162"/>
      <c r="K12" s="168"/>
      <c r="L12" s="162"/>
      <c r="M12" s="168"/>
      <c r="N12" s="169"/>
      <c r="O12" s="168"/>
    </row>
    <row r="13" spans="3:15" ht="15">
      <c r="C13" s="159" t="s">
        <v>91</v>
      </c>
      <c r="D13" s="181"/>
      <c r="E13" s="167"/>
      <c r="F13" s="181"/>
      <c r="G13" s="167"/>
      <c r="H13" s="162"/>
      <c r="I13" s="167"/>
      <c r="J13" s="162"/>
      <c r="K13" s="168"/>
      <c r="L13" s="162"/>
      <c r="M13" s="168"/>
      <c r="N13" s="169"/>
      <c r="O13" s="168"/>
    </row>
    <row r="14" spans="3:15" ht="15">
      <c r="C14" s="159" t="s">
        <v>92</v>
      </c>
      <c r="D14" s="181"/>
      <c r="E14" s="167"/>
      <c r="F14" s="181"/>
      <c r="G14" s="167"/>
      <c r="H14" s="162"/>
      <c r="I14" s="167"/>
      <c r="J14" s="162"/>
      <c r="K14" s="168"/>
      <c r="L14" s="162"/>
      <c r="M14" s="168"/>
      <c r="N14" s="169"/>
      <c r="O14" s="168"/>
    </row>
    <row r="15" spans="3:15" ht="15">
      <c r="C15" s="159" t="s">
        <v>88</v>
      </c>
      <c r="D15" s="181"/>
      <c r="E15" s="167"/>
      <c r="F15" s="181"/>
      <c r="G15" s="167"/>
      <c r="H15" s="162"/>
      <c r="I15" s="167"/>
      <c r="J15" s="162"/>
      <c r="K15" s="168"/>
      <c r="L15" s="162"/>
      <c r="M15" s="168"/>
      <c r="N15" s="169"/>
      <c r="O15" s="170"/>
    </row>
    <row r="16" spans="3:15" ht="15">
      <c r="C16" s="159" t="s">
        <v>93</v>
      </c>
      <c r="D16" s="181"/>
      <c r="E16" s="167"/>
      <c r="F16" s="181"/>
      <c r="G16" s="167"/>
      <c r="H16" s="162"/>
      <c r="I16" s="167"/>
      <c r="J16" s="162"/>
      <c r="K16" s="168"/>
      <c r="L16" s="162"/>
      <c r="M16" s="168"/>
      <c r="N16" s="169"/>
      <c r="O16" s="168"/>
    </row>
    <row r="17" spans="3:15" ht="15">
      <c r="C17" s="159" t="s">
        <v>94</v>
      </c>
      <c r="D17" s="181"/>
      <c r="E17" s="167"/>
      <c r="F17" s="181"/>
      <c r="G17" s="167"/>
      <c r="H17" s="162"/>
      <c r="I17" s="167"/>
      <c r="J17" s="162"/>
      <c r="K17" s="168"/>
      <c r="L17" s="162"/>
      <c r="M17" s="168"/>
      <c r="N17" s="169"/>
      <c r="O17" s="168"/>
    </row>
    <row r="18" spans="2:47" ht="15">
      <c r="B18" s="159" t="s">
        <v>95</v>
      </c>
      <c r="D18" s="181" t="s">
        <v>0</v>
      </c>
      <c r="E18" s="171"/>
      <c r="F18" s="181"/>
      <c r="G18" s="171"/>
      <c r="H18" s="162"/>
      <c r="I18" s="171"/>
      <c r="J18" s="162"/>
      <c r="K18" s="172"/>
      <c r="L18" s="162"/>
      <c r="M18" s="172"/>
      <c r="N18" s="169"/>
      <c r="O18" s="17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4:47" ht="15">
      <c r="D19" s="160" t="s">
        <v>0</v>
      </c>
      <c r="E19" s="173"/>
      <c r="F19" s="160"/>
      <c r="G19" s="173"/>
      <c r="H19" s="159" t="s">
        <v>0</v>
      </c>
      <c r="I19" s="173"/>
      <c r="J19" s="162"/>
      <c r="K19" s="174"/>
      <c r="L19" s="162"/>
      <c r="M19" s="174"/>
      <c r="N19" s="169"/>
      <c r="O19" s="174"/>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47" ht="15.75" thickBot="1">
      <c r="A20" s="175" t="s">
        <v>2</v>
      </c>
      <c r="D20" s="501" t="s">
        <v>0</v>
      </c>
      <c r="E20" s="222">
        <f>SUM(E11:E19)</f>
        <v>0</v>
      </c>
      <c r="F20" s="501"/>
      <c r="G20" s="222">
        <f>SUM(G11:G19)</f>
        <v>0</v>
      </c>
      <c r="H20" s="163" t="s">
        <v>0</v>
      </c>
      <c r="I20" s="222">
        <f>SUM(I11:I19)</f>
        <v>0</v>
      </c>
      <c r="J20" s="163"/>
      <c r="K20" s="223">
        <f>SUM(K11:K19)</f>
        <v>0</v>
      </c>
      <c r="L20" s="163"/>
      <c r="M20" s="223">
        <f>SUM(M11:M19)</f>
        <v>0</v>
      </c>
      <c r="N20" s="166"/>
      <c r="O20" s="223">
        <f>SUM(O11:O19)</f>
        <v>0</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row r="21" spans="4:47" ht="15.75" thickTop="1">
      <c r="D21" s="160" t="s">
        <v>0</v>
      </c>
      <c r="E21" s="176"/>
      <c r="F21" s="160"/>
      <c r="G21" s="176"/>
      <c r="H21" s="159" t="s">
        <v>0</v>
      </c>
      <c r="I21" s="176"/>
      <c r="J21" s="162"/>
      <c r="K21" s="177"/>
      <c r="L21" s="162"/>
      <c r="M21" s="177"/>
      <c r="N21" s="169"/>
      <c r="O21" s="177"/>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47" ht="15">
      <c r="A22" s="150" t="s">
        <v>3</v>
      </c>
      <c r="D22" s="500" t="s">
        <v>0</v>
      </c>
      <c r="E22" s="178"/>
      <c r="F22" s="500"/>
      <c r="G22" s="178"/>
      <c r="H22" s="154" t="s">
        <v>0</v>
      </c>
      <c r="I22" s="178"/>
      <c r="J22" s="179"/>
      <c r="K22" s="179"/>
      <c r="L22" s="179"/>
      <c r="M22" s="179"/>
      <c r="N22" s="180"/>
      <c r="O22" s="179"/>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47" ht="15">
      <c r="A23" s="150"/>
      <c r="B23" s="159" t="s">
        <v>541</v>
      </c>
      <c r="D23" s="500"/>
      <c r="E23" s="178"/>
      <c r="F23" s="500"/>
      <c r="G23" s="178"/>
      <c r="H23" s="154"/>
      <c r="I23" s="178"/>
      <c r="J23" s="179"/>
      <c r="K23" s="179"/>
      <c r="L23" s="179"/>
      <c r="M23" s="179"/>
      <c r="N23" s="180"/>
      <c r="O23" s="179"/>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2:47" ht="15">
      <c r="B24" s="159"/>
      <c r="C24" s="150" t="s">
        <v>542</v>
      </c>
      <c r="D24" s="160" t="s">
        <v>0</v>
      </c>
      <c r="E24" s="216"/>
      <c r="F24" s="160"/>
      <c r="G24" s="216"/>
      <c r="H24" s="163"/>
      <c r="I24" s="216"/>
      <c r="J24" s="163"/>
      <c r="K24" s="163"/>
      <c r="L24" s="163"/>
      <c r="M24" s="163"/>
      <c r="N24" s="166"/>
      <c r="O24" s="163"/>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2:47" ht="15">
      <c r="B25" s="150" t="s">
        <v>90</v>
      </c>
      <c r="D25" s="160"/>
      <c r="E25" s="181"/>
      <c r="F25" s="160"/>
      <c r="G25" s="181"/>
      <c r="H25" s="159"/>
      <c r="I25" s="181"/>
      <c r="J25" s="162"/>
      <c r="K25" s="162"/>
      <c r="L25" s="162"/>
      <c r="M25" s="162"/>
      <c r="N25" s="169"/>
      <c r="O25" s="16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3:47" ht="15">
      <c r="C26" s="150" t="s">
        <v>96</v>
      </c>
      <c r="D26" s="160"/>
      <c r="E26" s="181"/>
      <c r="F26" s="160"/>
      <c r="G26" s="181"/>
      <c r="H26" s="159"/>
      <c r="I26" s="181"/>
      <c r="J26" s="162"/>
      <c r="K26" s="162"/>
      <c r="L26" s="162"/>
      <c r="M26" s="162"/>
      <c r="N26" s="169"/>
      <c r="O26" s="16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2:47" ht="15">
      <c r="B27" s="159" t="s">
        <v>95</v>
      </c>
      <c r="D27" s="181" t="s">
        <v>0</v>
      </c>
      <c r="E27" s="167"/>
      <c r="F27" s="181"/>
      <c r="G27" s="167"/>
      <c r="H27" s="162"/>
      <c r="I27" s="167"/>
      <c r="J27" s="162"/>
      <c r="K27" s="168"/>
      <c r="L27" s="162"/>
      <c r="M27" s="162"/>
      <c r="N27" s="169"/>
      <c r="O27" s="16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spans="4:47" ht="15">
      <c r="D28" s="160" t="s">
        <v>0</v>
      </c>
      <c r="E28" s="173"/>
      <c r="F28" s="160"/>
      <c r="G28" s="173"/>
      <c r="H28" s="159" t="s">
        <v>0</v>
      </c>
      <c r="I28" s="173"/>
      <c r="J28" s="162"/>
      <c r="K28" s="174"/>
      <c r="L28" s="162"/>
      <c r="M28" s="174"/>
      <c r="N28" s="169"/>
      <c r="O28" s="174"/>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spans="1:47" ht="15.75" thickBot="1">
      <c r="A29" s="175" t="s">
        <v>4</v>
      </c>
      <c r="D29" s="501" t="s">
        <v>0</v>
      </c>
      <c r="E29" s="222">
        <f>SUM(E24:E28)</f>
        <v>0</v>
      </c>
      <c r="F29" s="501"/>
      <c r="G29" s="222">
        <f>SUM(G24:G28)</f>
        <v>0</v>
      </c>
      <c r="H29" s="163" t="s">
        <v>0</v>
      </c>
      <c r="I29" s="222">
        <f>SUM(I24:I28)</f>
        <v>0</v>
      </c>
      <c r="J29" s="163"/>
      <c r="K29" s="223">
        <f>SUM(K24:K28)</f>
        <v>0</v>
      </c>
      <c r="L29" s="163"/>
      <c r="M29" s="223">
        <f>SUM(M24:M28)</f>
        <v>0</v>
      </c>
      <c r="N29" s="166"/>
      <c r="O29" s="223">
        <f>SUM(O24:O28)</f>
        <v>0</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4:47" ht="15.75" thickTop="1">
      <c r="D30" s="401" t="s">
        <v>0</v>
      </c>
      <c r="E30" s="176"/>
      <c r="G30" s="176"/>
      <c r="H30" s="150" t="s">
        <v>0</v>
      </c>
      <c r="I30" s="176"/>
      <c r="J30" s="162"/>
      <c r="K30" s="177"/>
      <c r="L30" s="162"/>
      <c r="M30" s="177"/>
      <c r="N30" s="169"/>
      <c r="O30" s="177"/>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15">
      <c r="A31" s="159" t="s">
        <v>5</v>
      </c>
      <c r="D31" s="401" t="s">
        <v>0</v>
      </c>
      <c r="E31" s="167"/>
      <c r="G31" s="167"/>
      <c r="H31" s="150" t="s">
        <v>0</v>
      </c>
      <c r="I31" s="167"/>
      <c r="J31" s="162"/>
      <c r="K31" s="168"/>
      <c r="L31" s="162"/>
      <c r="M31" s="168"/>
      <c r="N31" s="169"/>
      <c r="O31" s="168"/>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ht="15">
      <c r="A32" s="159"/>
      <c r="B32" s="159" t="s">
        <v>541</v>
      </c>
      <c r="E32" s="167"/>
      <c r="G32" s="167"/>
      <c r="I32" s="167"/>
      <c r="J32" s="162"/>
      <c r="K32" s="168"/>
      <c r="L32" s="162"/>
      <c r="M32" s="168"/>
      <c r="N32" s="169"/>
      <c r="O32" s="168"/>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2:47" ht="15">
      <c r="B33" s="159"/>
      <c r="C33" s="150" t="s">
        <v>542</v>
      </c>
      <c r="D33" s="160"/>
      <c r="E33" s="164">
        <f>+E11+E24</f>
        <v>0</v>
      </c>
      <c r="F33" s="160"/>
      <c r="G33" s="164">
        <f>+G11+G24</f>
        <v>0</v>
      </c>
      <c r="H33" s="235"/>
      <c r="I33" s="164">
        <f>+I11+I24</f>
        <v>0</v>
      </c>
      <c r="J33" s="235"/>
      <c r="K33" s="478">
        <f>+K11+K24</f>
        <v>0</v>
      </c>
      <c r="L33" s="235"/>
      <c r="M33" s="478">
        <f>+M11+M24</f>
        <v>0</v>
      </c>
      <c r="N33" s="573"/>
      <c r="O33" s="478">
        <f>+O11+O24</f>
        <v>0</v>
      </c>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2:47" ht="15">
      <c r="B34" s="150" t="s">
        <v>97</v>
      </c>
      <c r="E34" s="167">
        <f>+E13+E14+E15+E16+E17+E26</f>
        <v>0</v>
      </c>
      <c r="G34" s="167">
        <f>+G13+G14+G15+G16+G17+G26</f>
        <v>0</v>
      </c>
      <c r="I34" s="167">
        <f>+I13+I14+I15+I16+I17+I26</f>
        <v>0</v>
      </c>
      <c r="J34" s="162"/>
      <c r="K34" s="168">
        <f>+K13+K14+K15+K16+K17+K26</f>
        <v>0</v>
      </c>
      <c r="L34" s="162"/>
      <c r="M34" s="168">
        <f>+M13+M14+M15+M16+M17+M26</f>
        <v>0</v>
      </c>
      <c r="N34" s="169"/>
      <c r="O34" s="168">
        <f>+O13+O14+O16+O17+O26</f>
        <v>0</v>
      </c>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2:47" ht="15">
      <c r="B35" s="11" t="s">
        <v>95</v>
      </c>
      <c r="D35" s="160"/>
      <c r="E35" s="167">
        <f>+E18+E27</f>
        <v>0</v>
      </c>
      <c r="F35" s="160"/>
      <c r="G35" s="167">
        <f>+G18+G27</f>
        <v>0</v>
      </c>
      <c r="H35" s="162"/>
      <c r="I35" s="167">
        <f>+I18+I27</f>
        <v>0</v>
      </c>
      <c r="J35" s="162"/>
      <c r="K35" s="168">
        <f>+K18+K27</f>
        <v>0</v>
      </c>
      <c r="L35" s="162"/>
      <c r="M35" s="162">
        <f>+M18+M27</f>
        <v>0</v>
      </c>
      <c r="N35" s="169"/>
      <c r="O35" s="162">
        <f>+O18+O27</f>
        <v>0</v>
      </c>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3:47" ht="15">
      <c r="C36" s="150" t="s">
        <v>0</v>
      </c>
      <c r="E36" s="173"/>
      <c r="G36" s="173"/>
      <c r="H36" s="159"/>
      <c r="I36" s="173"/>
      <c r="J36" s="162"/>
      <c r="K36" s="174"/>
      <c r="L36" s="162"/>
      <c r="M36" s="174"/>
      <c r="N36" s="169"/>
      <c r="O36" s="174"/>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47" ht="15.75" thickBot="1">
      <c r="A37" s="184" t="s">
        <v>6</v>
      </c>
      <c r="E37" s="222">
        <f>SUM(E33:E36)</f>
        <v>0</v>
      </c>
      <c r="G37" s="222">
        <f>SUM(G33:G36)</f>
        <v>0</v>
      </c>
      <c r="H37" s="163"/>
      <c r="I37" s="222">
        <f>SUM(I33:I36)</f>
        <v>0</v>
      </c>
      <c r="J37" s="163"/>
      <c r="K37" s="223">
        <f>SUM(K33:K36)</f>
        <v>0</v>
      </c>
      <c r="L37" s="163"/>
      <c r="M37" s="223">
        <f>SUM(M33:M36)</f>
        <v>0</v>
      </c>
      <c r="N37" s="166"/>
      <c r="O37" s="223">
        <f>SUM(O33:O36)</f>
        <v>0</v>
      </c>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3:47" ht="15.75" thickTop="1">
      <c r="C38" s="11" t="s">
        <v>0</v>
      </c>
      <c r="D38" s="160"/>
      <c r="E38" s="185"/>
      <c r="F38" s="160"/>
      <c r="G38" s="185"/>
      <c r="H38" s="11"/>
      <c r="I38" s="185"/>
      <c r="J38" s="11"/>
      <c r="K38" s="2"/>
      <c r="L38" s="11"/>
      <c r="M38" s="2"/>
      <c r="N38" s="138"/>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3:47" ht="15">
      <c r="C39" s="159" t="s">
        <v>0</v>
      </c>
      <c r="I39" s="140"/>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3:47" ht="15">
      <c r="C40" s="159" t="s">
        <v>0</v>
      </c>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3:47" ht="15">
      <c r="C41" s="159" t="s">
        <v>0</v>
      </c>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3:47" ht="15">
      <c r="C42" s="159" t="s">
        <v>0</v>
      </c>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3:47" ht="15">
      <c r="C43" s="150" t="s">
        <v>0</v>
      </c>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ht="15">
      <c r="C44" s="150" t="s">
        <v>0</v>
      </c>
    </row>
    <row r="45" ht="15">
      <c r="C45" s="150" t="s">
        <v>0</v>
      </c>
    </row>
    <row r="46" ht="15">
      <c r="C46" s="150" t="s">
        <v>0</v>
      </c>
    </row>
    <row r="47" ht="15">
      <c r="C47" s="150" t="s">
        <v>0</v>
      </c>
    </row>
    <row r="48" ht="15">
      <c r="C48" s="150" t="s">
        <v>0</v>
      </c>
    </row>
  </sheetData>
  <mergeCells count="4">
    <mergeCell ref="A1:O1"/>
    <mergeCell ref="A2:O2"/>
    <mergeCell ref="A3:O3"/>
    <mergeCell ref="A4:O4"/>
  </mergeCells>
  <printOptions horizontalCentered="1"/>
  <pageMargins left="0.9" right="0.9" top="0.5" bottom="0.5" header="0.5" footer="0.5"/>
  <pageSetup firstPageNumber="1" useFirstPageNumber="1" fitToHeight="1" fitToWidth="1" horizontalDpi="600" verticalDpi="600" orientation="portrait" scale="67" r:id="rId1"/>
  <headerFooter alignWithMargins="0">
    <oddFooter>&amp;C- S&amp;P -</oddFooter>
  </headerFooter>
  <colBreaks count="1" manualBreakCount="1">
    <brk id="12" max="37" man="1"/>
  </colBreaks>
</worksheet>
</file>

<file path=xl/worksheets/sheet10.xml><?xml version="1.0" encoding="utf-8"?>
<worksheet xmlns="http://schemas.openxmlformats.org/spreadsheetml/2006/main" xmlns:r="http://schemas.openxmlformats.org/officeDocument/2006/relationships">
  <sheetPr>
    <pageSetUpPr fitToPage="1"/>
  </sheetPr>
  <dimension ref="A1:AA35"/>
  <sheetViews>
    <sheetView zoomScaleSheetLayoutView="100" workbookViewId="0" topLeftCell="A1">
      <selection activeCell="A8" sqref="A8"/>
    </sheetView>
  </sheetViews>
  <sheetFormatPr defaultColWidth="9.140625" defaultRowHeight="12.75"/>
  <cols>
    <col min="1" max="1" width="11.7109375" style="538" customWidth="1"/>
    <col min="2" max="2" width="1.7109375" style="145" customWidth="1"/>
    <col min="3" max="3" width="11.7109375" style="145" customWidth="1"/>
    <col min="4" max="4" width="1.7109375" style="145" customWidth="1"/>
    <col min="5" max="5" width="11.7109375" style="145" customWidth="1"/>
    <col min="6" max="6" width="1.7109375" style="145" customWidth="1"/>
    <col min="7" max="7" width="11.7109375" style="145" customWidth="1"/>
    <col min="8" max="8" width="1.7109375" style="145" customWidth="1"/>
    <col min="9" max="9" width="11.7109375" style="145" customWidth="1"/>
    <col min="10" max="10" width="1.7109375" style="145" customWidth="1"/>
    <col min="11" max="11" width="11.7109375" style="145" customWidth="1"/>
    <col min="12" max="12" width="1.7109375" style="145" customWidth="1"/>
    <col min="13" max="13" width="11.7109375" style="145" customWidth="1"/>
    <col min="14" max="14" width="1.1484375" style="145" hidden="1" customWidth="1"/>
    <col min="15" max="15" width="11.7109375" style="145" customWidth="1"/>
    <col min="16" max="16" width="1.7109375" style="145" customWidth="1"/>
    <col min="17" max="17" width="11.7109375" style="145" customWidth="1"/>
    <col min="18" max="18" width="1.7109375" style="145" customWidth="1"/>
    <col min="19" max="19" width="11.7109375" style="145" customWidth="1"/>
    <col min="20" max="20" width="1.7109375" style="145" customWidth="1"/>
    <col min="21" max="21" width="11.7109375" style="145" customWidth="1"/>
    <col min="22" max="22" width="1.7109375" style="145" customWidth="1"/>
    <col min="23" max="23" width="11.7109375" style="145" customWidth="1"/>
    <col min="24" max="24" width="1.7109375" style="145" customWidth="1"/>
    <col min="25" max="25" width="11.7109375" style="145" customWidth="1"/>
    <col min="26" max="26" width="1.7109375" style="145" customWidth="1"/>
    <col min="27" max="27" width="11.7109375" style="145" customWidth="1"/>
    <col min="28" max="16384" width="9.140625" style="145" customWidth="1"/>
  </cols>
  <sheetData>
    <row r="1" spans="1:15" ht="15.75">
      <c r="A1" s="535" t="str">
        <f>'Net Assets by Component'!A1</f>
        <v>Sample City, Ohio</v>
      </c>
      <c r="B1" s="141"/>
      <c r="C1" s="141"/>
      <c r="D1" s="141"/>
      <c r="E1" s="141"/>
      <c r="F1" s="141"/>
      <c r="G1" s="141"/>
      <c r="H1" s="141"/>
      <c r="I1" s="141"/>
      <c r="J1" s="141"/>
      <c r="K1" s="141"/>
      <c r="L1" s="141"/>
      <c r="M1" s="141"/>
      <c r="N1" s="153"/>
      <c r="O1" s="153"/>
    </row>
    <row r="2" spans="1:15" ht="15">
      <c r="A2" s="536" t="s">
        <v>461</v>
      </c>
      <c r="B2" s="141"/>
      <c r="C2" s="141"/>
      <c r="D2" s="141"/>
      <c r="E2" s="141"/>
      <c r="F2" s="141"/>
      <c r="G2" s="141"/>
      <c r="H2" s="141"/>
      <c r="I2" s="141"/>
      <c r="J2" s="141"/>
      <c r="K2" s="141"/>
      <c r="L2" s="141"/>
      <c r="M2" s="141"/>
      <c r="N2" s="153"/>
      <c r="O2" s="153"/>
    </row>
    <row r="3" spans="1:15" ht="15">
      <c r="A3" s="536" t="s">
        <v>462</v>
      </c>
      <c r="B3" s="141"/>
      <c r="C3" s="141"/>
      <c r="D3" s="141"/>
      <c r="E3" s="141"/>
      <c r="F3" s="141"/>
      <c r="G3" s="141"/>
      <c r="H3" s="141"/>
      <c r="I3" s="141"/>
      <c r="J3" s="141"/>
      <c r="K3" s="141"/>
      <c r="L3" s="141"/>
      <c r="M3" s="141"/>
      <c r="N3" s="153"/>
      <c r="O3" s="153"/>
    </row>
    <row r="4" spans="1:15" ht="15">
      <c r="A4" s="536" t="s">
        <v>7</v>
      </c>
      <c r="B4" s="141"/>
      <c r="C4" s="141"/>
      <c r="D4" s="141"/>
      <c r="E4" s="141"/>
      <c r="F4" s="141"/>
      <c r="G4" s="141"/>
      <c r="H4" s="141"/>
      <c r="I4" s="141"/>
      <c r="J4" s="141"/>
      <c r="K4" s="141"/>
      <c r="L4" s="141"/>
      <c r="M4" s="141"/>
      <c r="N4" s="153"/>
      <c r="O4" s="153"/>
    </row>
    <row r="5" spans="1:27" ht="15.75" thickBot="1">
      <c r="A5" s="537"/>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ht="15.75" thickTop="1"/>
    <row r="7" spans="3:21" ht="15">
      <c r="C7" s="267" t="s">
        <v>1</v>
      </c>
      <c r="D7" s="267"/>
      <c r="E7" s="267"/>
      <c r="F7" s="267"/>
      <c r="G7" s="267"/>
      <c r="H7" s="267"/>
      <c r="I7" s="267"/>
      <c r="J7" s="267"/>
      <c r="K7" s="267"/>
      <c r="M7" s="267"/>
      <c r="N7" s="267"/>
      <c r="O7" s="267"/>
      <c r="P7" s="267"/>
      <c r="Q7" s="267" t="s">
        <v>21</v>
      </c>
      <c r="R7" s="267"/>
      <c r="S7" s="267"/>
      <c r="T7" s="476"/>
      <c r="U7" s="476"/>
    </row>
    <row r="9" spans="3:25" ht="15">
      <c r="C9" s="157" t="s">
        <v>114</v>
      </c>
      <c r="E9" s="157" t="s">
        <v>465</v>
      </c>
      <c r="M9" s="157" t="s">
        <v>114</v>
      </c>
      <c r="O9" s="157" t="s">
        <v>465</v>
      </c>
      <c r="Q9" s="157" t="s">
        <v>475</v>
      </c>
      <c r="Y9" s="157" t="s">
        <v>193</v>
      </c>
    </row>
    <row r="10" spans="3:27" ht="15">
      <c r="C10" s="157" t="s">
        <v>463</v>
      </c>
      <c r="E10" s="157" t="s">
        <v>466</v>
      </c>
      <c r="G10" s="157" t="s">
        <v>467</v>
      </c>
      <c r="I10" s="157" t="s">
        <v>469</v>
      </c>
      <c r="K10" s="157" t="s">
        <v>87</v>
      </c>
      <c r="M10" s="157" t="s">
        <v>463</v>
      </c>
      <c r="O10" s="157" t="s">
        <v>466</v>
      </c>
      <c r="Q10" s="157" t="s">
        <v>476</v>
      </c>
      <c r="S10" s="157" t="s">
        <v>477</v>
      </c>
      <c r="U10" s="157" t="s">
        <v>467</v>
      </c>
      <c r="W10" s="157" t="s">
        <v>109</v>
      </c>
      <c r="Y10" s="157" t="s">
        <v>478</v>
      </c>
      <c r="AA10" s="157" t="s">
        <v>473</v>
      </c>
    </row>
    <row r="11" spans="1:27" ht="15">
      <c r="A11" s="539" t="s">
        <v>108</v>
      </c>
      <c r="C11" s="266" t="s">
        <v>464</v>
      </c>
      <c r="E11" s="266" t="s">
        <v>464</v>
      </c>
      <c r="G11" s="266" t="s">
        <v>468</v>
      </c>
      <c r="I11" s="266" t="s">
        <v>470</v>
      </c>
      <c r="K11" s="266" t="s">
        <v>471</v>
      </c>
      <c r="M11" s="266" t="s">
        <v>464</v>
      </c>
      <c r="O11" s="266" t="s">
        <v>464</v>
      </c>
      <c r="Q11" s="266" t="s">
        <v>464</v>
      </c>
      <c r="S11" s="266" t="s">
        <v>468</v>
      </c>
      <c r="U11" s="266" t="s">
        <v>468</v>
      </c>
      <c r="W11" s="266" t="s">
        <v>472</v>
      </c>
      <c r="Y11" s="266" t="s">
        <v>429</v>
      </c>
      <c r="AA11" s="266" t="s">
        <v>474</v>
      </c>
    </row>
    <row r="13" spans="1:27" s="140" customFormat="1" ht="15">
      <c r="A13" s="270">
        <v>2006</v>
      </c>
      <c r="C13" s="164"/>
      <c r="D13" s="164"/>
      <c r="E13" s="164"/>
      <c r="F13" s="164"/>
      <c r="G13" s="164"/>
      <c r="H13" s="164"/>
      <c r="I13" s="164"/>
      <c r="J13" s="164"/>
      <c r="K13" s="164"/>
      <c r="L13" s="164"/>
      <c r="M13" s="164"/>
      <c r="N13" s="164"/>
      <c r="O13" s="164"/>
      <c r="P13" s="164"/>
      <c r="Q13" s="164"/>
      <c r="R13" s="164"/>
      <c r="S13" s="164"/>
      <c r="T13" s="164"/>
      <c r="U13" s="164"/>
      <c r="V13" s="164"/>
      <c r="W13" s="164">
        <f>SUM(C13:U13)</f>
        <v>0</v>
      </c>
      <c r="Y13" s="497" t="e">
        <f>W13/'Demographic &amp; Economic Stats.'!E12</f>
        <v>#DIV/0!</v>
      </c>
      <c r="AA13" s="534" t="e">
        <f>W13/'Demographic &amp; Economic Stats.'!C12</f>
        <v>#DIV/0!</v>
      </c>
    </row>
    <row r="14" ht="15">
      <c r="A14" s="434"/>
    </row>
    <row r="15" spans="1:27" ht="15">
      <c r="A15" s="586">
        <v>2005</v>
      </c>
      <c r="C15" s="168"/>
      <c r="D15" s="165"/>
      <c r="E15" s="168"/>
      <c r="F15" s="165"/>
      <c r="G15" s="168"/>
      <c r="H15" s="165"/>
      <c r="I15" s="168"/>
      <c r="J15" s="165"/>
      <c r="K15" s="168"/>
      <c r="L15" s="165"/>
      <c r="M15" s="168"/>
      <c r="N15" s="165"/>
      <c r="O15" s="168"/>
      <c r="P15" s="165"/>
      <c r="Q15" s="168"/>
      <c r="R15" s="165"/>
      <c r="S15" s="168"/>
      <c r="T15" s="165"/>
      <c r="U15" s="168"/>
      <c r="V15" s="165"/>
      <c r="W15" s="168">
        <f>SUM(C15:U15)</f>
        <v>0</v>
      </c>
      <c r="Y15" s="350" t="e">
        <f>W15/'Demographic &amp; Economic Stats.'!E14*100</f>
        <v>#DIV/0!</v>
      </c>
      <c r="AA15" s="533" t="e">
        <f>W15/'Demographic &amp; Economic Stats.'!C14</f>
        <v>#DIV/0!</v>
      </c>
    </row>
    <row r="16" spans="1:25" ht="15">
      <c r="A16" s="586"/>
      <c r="C16" s="168"/>
      <c r="D16" s="168"/>
      <c r="E16" s="168"/>
      <c r="F16" s="168"/>
      <c r="G16" s="168"/>
      <c r="H16" s="168"/>
      <c r="I16" s="168"/>
      <c r="J16" s="168"/>
      <c r="K16" s="168"/>
      <c r="L16" s="168"/>
      <c r="M16" s="168"/>
      <c r="N16" s="168"/>
      <c r="O16" s="168"/>
      <c r="P16" s="168"/>
      <c r="Q16" s="168"/>
      <c r="R16" s="168"/>
      <c r="S16" s="168"/>
      <c r="T16" s="168"/>
      <c r="U16" s="168"/>
      <c r="V16" s="168"/>
      <c r="W16" s="168"/>
      <c r="Y16" s="475"/>
    </row>
    <row r="17" spans="1:27" ht="15">
      <c r="A17" s="586">
        <v>2004</v>
      </c>
      <c r="C17" s="168"/>
      <c r="D17" s="168"/>
      <c r="E17" s="168"/>
      <c r="F17" s="168"/>
      <c r="G17" s="168"/>
      <c r="H17" s="168"/>
      <c r="I17" s="168"/>
      <c r="J17" s="168"/>
      <c r="K17" s="168"/>
      <c r="L17" s="168"/>
      <c r="M17" s="168"/>
      <c r="N17" s="168"/>
      <c r="O17" s="168"/>
      <c r="P17" s="168"/>
      <c r="Q17" s="168"/>
      <c r="R17" s="168"/>
      <c r="S17" s="168"/>
      <c r="T17" s="168"/>
      <c r="U17" s="168"/>
      <c r="V17" s="168"/>
      <c r="W17" s="168">
        <f>SUM(C17:U17)</f>
        <v>0</v>
      </c>
      <c r="Y17" s="350" t="e">
        <f>W17/'Demographic &amp; Economic Stats.'!E16*100</f>
        <v>#DIV/0!</v>
      </c>
      <c r="AA17" s="168" t="e">
        <f>W17/'Demographic &amp; Economic Stats.'!C16</f>
        <v>#DIV/0!</v>
      </c>
    </row>
    <row r="18" spans="1:25" ht="15">
      <c r="A18" s="586"/>
      <c r="C18" s="168"/>
      <c r="D18" s="168"/>
      <c r="E18" s="168"/>
      <c r="F18" s="168"/>
      <c r="G18" s="168"/>
      <c r="H18" s="168"/>
      <c r="I18" s="168"/>
      <c r="J18" s="168"/>
      <c r="K18" s="168"/>
      <c r="L18" s="168"/>
      <c r="M18" s="168"/>
      <c r="N18" s="168"/>
      <c r="O18" s="168"/>
      <c r="P18" s="168"/>
      <c r="Q18" s="168"/>
      <c r="R18" s="168"/>
      <c r="S18" s="168"/>
      <c r="T18" s="168"/>
      <c r="U18" s="168"/>
      <c r="V18" s="168"/>
      <c r="W18" s="168"/>
      <c r="Y18" s="350"/>
    </row>
    <row r="19" spans="1:27" ht="15">
      <c r="A19" s="586">
        <v>2003</v>
      </c>
      <c r="C19" s="168"/>
      <c r="D19" s="168"/>
      <c r="E19" s="168"/>
      <c r="F19" s="168"/>
      <c r="G19" s="168"/>
      <c r="H19" s="168"/>
      <c r="I19" s="168"/>
      <c r="J19" s="168"/>
      <c r="K19" s="168"/>
      <c r="L19" s="168"/>
      <c r="M19" s="168"/>
      <c r="N19" s="168"/>
      <c r="O19" s="168"/>
      <c r="P19" s="168"/>
      <c r="Q19" s="168"/>
      <c r="R19" s="168"/>
      <c r="S19" s="168"/>
      <c r="T19" s="168"/>
      <c r="U19" s="168"/>
      <c r="V19" s="168"/>
      <c r="W19" s="168">
        <f>SUM(C19:U19)</f>
        <v>0</v>
      </c>
      <c r="Y19" s="350" t="e">
        <f>W19/'Demographic &amp; Economic Stats.'!E18*100</f>
        <v>#DIV/0!</v>
      </c>
      <c r="AA19" s="168" t="e">
        <f>W19/'Demographic &amp; Economic Stats.'!C18</f>
        <v>#DIV/0!</v>
      </c>
    </row>
    <row r="20" spans="1:23" ht="15">
      <c r="A20" s="586"/>
      <c r="C20" s="168"/>
      <c r="D20" s="168"/>
      <c r="E20" s="168"/>
      <c r="F20" s="168"/>
      <c r="G20" s="168"/>
      <c r="H20" s="168"/>
      <c r="I20" s="168"/>
      <c r="J20" s="168"/>
      <c r="K20" s="168"/>
      <c r="L20" s="168"/>
      <c r="M20" s="168"/>
      <c r="N20" s="168"/>
      <c r="O20" s="168"/>
      <c r="P20" s="168"/>
      <c r="Q20" s="168"/>
      <c r="R20" s="168"/>
      <c r="S20" s="168"/>
      <c r="T20" s="168"/>
      <c r="U20" s="168"/>
      <c r="V20" s="168"/>
      <c r="W20" s="168"/>
    </row>
    <row r="21" spans="1:27" ht="15">
      <c r="A21" s="586">
        <v>2002</v>
      </c>
      <c r="C21" s="168"/>
      <c r="D21" s="168"/>
      <c r="E21" s="168"/>
      <c r="F21" s="168"/>
      <c r="G21" s="168"/>
      <c r="H21" s="168"/>
      <c r="I21" s="168"/>
      <c r="J21" s="168"/>
      <c r="K21" s="168"/>
      <c r="L21" s="168"/>
      <c r="M21" s="168"/>
      <c r="N21" s="168"/>
      <c r="O21" s="168"/>
      <c r="P21" s="168"/>
      <c r="Q21" s="168"/>
      <c r="R21" s="168"/>
      <c r="S21" s="168"/>
      <c r="T21" s="168"/>
      <c r="U21" s="168"/>
      <c r="V21" s="168"/>
      <c r="W21" s="168">
        <f>SUM(C21:U21)</f>
        <v>0</v>
      </c>
      <c r="Y21" s="350" t="e">
        <f>W21/'Demographic &amp; Economic Stats.'!E20*100</f>
        <v>#DIV/0!</v>
      </c>
      <c r="AA21" s="168" t="e">
        <f>W21/'Demographic &amp; Economic Stats.'!C20</f>
        <v>#DIV/0!</v>
      </c>
    </row>
    <row r="22" spans="1:23" ht="15">
      <c r="A22" s="586"/>
      <c r="C22" s="168"/>
      <c r="D22" s="168"/>
      <c r="E22" s="168"/>
      <c r="F22" s="168"/>
      <c r="G22" s="168"/>
      <c r="H22" s="168"/>
      <c r="I22" s="168"/>
      <c r="J22" s="168"/>
      <c r="K22" s="168"/>
      <c r="L22" s="168"/>
      <c r="M22" s="168"/>
      <c r="N22" s="168"/>
      <c r="O22" s="168"/>
      <c r="P22" s="168"/>
      <c r="Q22" s="168"/>
      <c r="R22" s="168"/>
      <c r="S22" s="168"/>
      <c r="T22" s="168"/>
      <c r="U22" s="168"/>
      <c r="V22" s="168"/>
      <c r="W22" s="168"/>
    </row>
    <row r="23" spans="1:27" ht="15">
      <c r="A23" s="586">
        <v>2001</v>
      </c>
      <c r="C23" s="168"/>
      <c r="D23" s="168"/>
      <c r="E23" s="168"/>
      <c r="F23" s="168"/>
      <c r="G23" s="168"/>
      <c r="H23" s="168"/>
      <c r="I23" s="168"/>
      <c r="J23" s="168"/>
      <c r="K23" s="168"/>
      <c r="L23" s="168"/>
      <c r="M23" s="168"/>
      <c r="N23" s="168"/>
      <c r="O23" s="168"/>
      <c r="P23" s="168"/>
      <c r="Q23" s="168"/>
      <c r="R23" s="168"/>
      <c r="S23" s="168"/>
      <c r="T23" s="168"/>
      <c r="U23" s="168"/>
      <c r="V23" s="168"/>
      <c r="W23" s="168">
        <f>SUM(C23:U23)</f>
        <v>0</v>
      </c>
      <c r="Y23" s="350" t="e">
        <f>W23/'Demographic &amp; Economic Stats.'!E22*100</f>
        <v>#DIV/0!</v>
      </c>
      <c r="AA23" s="168" t="e">
        <f>W23/'Demographic &amp; Economic Stats.'!C22</f>
        <v>#DIV/0!</v>
      </c>
    </row>
    <row r="24" spans="1:23" ht="15">
      <c r="A24" s="586"/>
      <c r="C24" s="168"/>
      <c r="D24" s="168"/>
      <c r="E24" s="168"/>
      <c r="F24" s="168"/>
      <c r="G24" s="168"/>
      <c r="H24" s="168"/>
      <c r="I24" s="168"/>
      <c r="J24" s="168"/>
      <c r="K24" s="168"/>
      <c r="L24" s="168"/>
      <c r="M24" s="168"/>
      <c r="N24" s="168"/>
      <c r="O24" s="168"/>
      <c r="P24" s="168"/>
      <c r="Q24" s="168"/>
      <c r="R24" s="168"/>
      <c r="S24" s="168"/>
      <c r="T24" s="168"/>
      <c r="U24" s="168"/>
      <c r="V24" s="168"/>
      <c r="W24" s="168"/>
    </row>
    <row r="25" spans="1:27" ht="15">
      <c r="A25" s="586">
        <v>2000</v>
      </c>
      <c r="C25" s="168"/>
      <c r="D25" s="168"/>
      <c r="E25" s="168"/>
      <c r="F25" s="168"/>
      <c r="G25" s="168"/>
      <c r="H25" s="168"/>
      <c r="I25" s="168"/>
      <c r="J25" s="168"/>
      <c r="K25" s="168"/>
      <c r="L25" s="168"/>
      <c r="M25" s="168"/>
      <c r="N25" s="168"/>
      <c r="O25" s="168"/>
      <c r="P25" s="168"/>
      <c r="Q25" s="168"/>
      <c r="R25" s="168"/>
      <c r="S25" s="168"/>
      <c r="T25" s="168"/>
      <c r="U25" s="168"/>
      <c r="V25" s="168"/>
      <c r="W25" s="168">
        <f>SUM(C25:U25)</f>
        <v>0</v>
      </c>
      <c r="Y25" s="350" t="e">
        <f>W25/'Demographic &amp; Economic Stats.'!E24*100</f>
        <v>#DIV/0!</v>
      </c>
      <c r="AA25" s="168" t="e">
        <f>W25/'Demographic &amp; Economic Stats.'!C24</f>
        <v>#DIV/0!</v>
      </c>
    </row>
    <row r="26" spans="1:23" ht="15">
      <c r="A26" s="586"/>
      <c r="C26" s="168"/>
      <c r="D26" s="168"/>
      <c r="E26" s="168"/>
      <c r="F26" s="168"/>
      <c r="G26" s="168"/>
      <c r="H26" s="168"/>
      <c r="I26" s="168"/>
      <c r="J26" s="168"/>
      <c r="K26" s="168"/>
      <c r="L26" s="168"/>
      <c r="M26" s="168"/>
      <c r="N26" s="168"/>
      <c r="O26" s="168"/>
      <c r="P26" s="168"/>
      <c r="Q26" s="168"/>
      <c r="R26" s="168"/>
      <c r="S26" s="168"/>
      <c r="T26" s="168"/>
      <c r="U26" s="168"/>
      <c r="V26" s="168"/>
      <c r="W26" s="168"/>
    </row>
    <row r="27" spans="1:27" ht="15">
      <c r="A27" s="586">
        <v>1999</v>
      </c>
      <c r="C27" s="168"/>
      <c r="D27" s="168"/>
      <c r="E27" s="168"/>
      <c r="F27" s="168"/>
      <c r="G27" s="168"/>
      <c r="H27" s="168"/>
      <c r="I27" s="168"/>
      <c r="J27" s="168"/>
      <c r="K27" s="168"/>
      <c r="L27" s="168"/>
      <c r="M27" s="168"/>
      <c r="N27" s="168"/>
      <c r="O27" s="168"/>
      <c r="P27" s="168"/>
      <c r="Q27" s="168"/>
      <c r="R27" s="168"/>
      <c r="S27" s="168"/>
      <c r="T27" s="168"/>
      <c r="U27" s="168"/>
      <c r="V27" s="168"/>
      <c r="W27" s="168">
        <f>SUM(C27:U27)</f>
        <v>0</v>
      </c>
      <c r="Y27" s="350" t="e">
        <f>W27/'Demographic &amp; Economic Stats.'!E26*100</f>
        <v>#DIV/0!</v>
      </c>
      <c r="AA27" s="168" t="e">
        <f>W27/'Demographic &amp; Economic Stats.'!C26</f>
        <v>#DIV/0!</v>
      </c>
    </row>
    <row r="28" spans="1:23" ht="15">
      <c r="A28" s="586"/>
      <c r="C28" s="168"/>
      <c r="D28" s="168"/>
      <c r="E28" s="168"/>
      <c r="F28" s="168"/>
      <c r="G28" s="168"/>
      <c r="H28" s="168"/>
      <c r="I28" s="168"/>
      <c r="J28" s="168"/>
      <c r="K28" s="168"/>
      <c r="L28" s="168"/>
      <c r="M28" s="168"/>
      <c r="N28" s="168"/>
      <c r="O28" s="168"/>
      <c r="P28" s="168"/>
      <c r="Q28" s="168"/>
      <c r="R28" s="168"/>
      <c r="S28" s="168"/>
      <c r="T28" s="168"/>
      <c r="U28" s="168"/>
      <c r="V28" s="168"/>
      <c r="W28" s="168"/>
    </row>
    <row r="29" spans="1:27" ht="15">
      <c r="A29" s="586">
        <v>1998</v>
      </c>
      <c r="C29" s="168"/>
      <c r="D29" s="168"/>
      <c r="E29" s="168"/>
      <c r="F29" s="168"/>
      <c r="G29" s="168"/>
      <c r="H29" s="168"/>
      <c r="I29" s="168"/>
      <c r="J29" s="168"/>
      <c r="K29" s="168"/>
      <c r="L29" s="168"/>
      <c r="M29" s="168"/>
      <c r="N29" s="168"/>
      <c r="O29" s="168"/>
      <c r="P29" s="168"/>
      <c r="Q29" s="168"/>
      <c r="R29" s="168"/>
      <c r="S29" s="168"/>
      <c r="T29" s="168"/>
      <c r="U29" s="168"/>
      <c r="V29" s="168"/>
      <c r="W29" s="168">
        <f>SUM(C29:U29)</f>
        <v>0</v>
      </c>
      <c r="Y29" s="350" t="e">
        <f>W29/'Demographic &amp; Economic Stats.'!E28*100</f>
        <v>#DIV/0!</v>
      </c>
      <c r="AA29" s="168" t="e">
        <f>W29/'Demographic &amp; Economic Stats.'!C28</f>
        <v>#DIV/0!</v>
      </c>
    </row>
    <row r="30" spans="1:23" ht="15">
      <c r="A30" s="586"/>
      <c r="C30" s="168"/>
      <c r="D30" s="168"/>
      <c r="E30" s="168"/>
      <c r="F30" s="168"/>
      <c r="G30" s="168"/>
      <c r="H30" s="168"/>
      <c r="I30" s="168"/>
      <c r="J30" s="168"/>
      <c r="K30" s="168"/>
      <c r="L30" s="168"/>
      <c r="M30" s="168"/>
      <c r="N30" s="168"/>
      <c r="O30" s="168"/>
      <c r="P30" s="168"/>
      <c r="Q30" s="168"/>
      <c r="R30" s="168"/>
      <c r="S30" s="168"/>
      <c r="T30" s="168"/>
      <c r="U30" s="168"/>
      <c r="V30" s="168"/>
      <c r="W30" s="168"/>
    </row>
    <row r="31" spans="1:27" ht="15">
      <c r="A31" s="586">
        <v>1997</v>
      </c>
      <c r="C31" s="168"/>
      <c r="D31" s="168"/>
      <c r="E31" s="168"/>
      <c r="F31" s="168"/>
      <c r="G31" s="168"/>
      <c r="H31" s="168"/>
      <c r="I31" s="168"/>
      <c r="J31" s="168"/>
      <c r="K31" s="168"/>
      <c r="L31" s="168"/>
      <c r="M31" s="168"/>
      <c r="N31" s="168"/>
      <c r="O31" s="168"/>
      <c r="P31" s="168"/>
      <c r="Q31" s="168"/>
      <c r="R31" s="168"/>
      <c r="S31" s="168"/>
      <c r="T31" s="168"/>
      <c r="U31" s="168"/>
      <c r="V31" s="168"/>
      <c r="W31" s="168">
        <f>SUM(C31:U31)</f>
        <v>0</v>
      </c>
      <c r="Y31" s="350" t="e">
        <f>W31/'Demographic &amp; Economic Stats.'!E30*100</f>
        <v>#DIV/0!</v>
      </c>
      <c r="AA31" s="168" t="e">
        <f>W31/'Demographic &amp; Economic Stats.'!C30</f>
        <v>#DIV/0!</v>
      </c>
    </row>
    <row r="32" spans="1:23" ht="15" hidden="1">
      <c r="A32" s="540"/>
      <c r="C32" s="168"/>
      <c r="D32" s="168"/>
      <c r="E32" s="168"/>
      <c r="F32" s="168"/>
      <c r="G32" s="168"/>
      <c r="H32" s="168"/>
      <c r="I32" s="168"/>
      <c r="J32" s="168"/>
      <c r="K32" s="168"/>
      <c r="L32" s="168"/>
      <c r="M32" s="168"/>
      <c r="N32" s="168"/>
      <c r="O32" s="168"/>
      <c r="P32" s="168"/>
      <c r="Q32" s="168"/>
      <c r="R32" s="168"/>
      <c r="S32" s="168"/>
      <c r="T32" s="168"/>
      <c r="U32" s="168"/>
      <c r="V32" s="168"/>
      <c r="W32" s="168"/>
    </row>
    <row r="33" spans="1:27" ht="15" hidden="1">
      <c r="A33" s="540">
        <v>1995</v>
      </c>
      <c r="C33" s="168">
        <v>1085000</v>
      </c>
      <c r="D33" s="168"/>
      <c r="E33" s="168">
        <v>1280000</v>
      </c>
      <c r="F33" s="168"/>
      <c r="G33" s="168">
        <v>411810</v>
      </c>
      <c r="H33" s="168"/>
      <c r="I33" s="168">
        <v>22825</v>
      </c>
      <c r="J33" s="168"/>
      <c r="K33" s="168">
        <v>234268</v>
      </c>
      <c r="L33" s="168"/>
      <c r="M33" s="168">
        <v>0</v>
      </c>
      <c r="N33" s="168"/>
      <c r="O33" s="168">
        <v>335000</v>
      </c>
      <c r="P33" s="168"/>
      <c r="Q33" s="168">
        <v>1510000</v>
      </c>
      <c r="R33" s="168"/>
      <c r="S33" s="168">
        <v>10311000</v>
      </c>
      <c r="T33" s="168"/>
      <c r="U33" s="168">
        <f>U31+4163</f>
        <v>4163</v>
      </c>
      <c r="V33" s="168"/>
      <c r="W33" s="168">
        <f>SUM(C33:U33)</f>
        <v>15194066</v>
      </c>
      <c r="Y33" s="350">
        <f>W33/'Demographic &amp; Economic Stats.'!E32*100</f>
        <v>6.863758154630123</v>
      </c>
      <c r="AA33" s="350">
        <f>W33/'Demographic &amp; Economic Stats.'!C32*100</f>
        <v>102510.22803940088</v>
      </c>
    </row>
    <row r="34" spans="3:23" ht="15">
      <c r="C34" s="168"/>
      <c r="D34" s="168"/>
      <c r="E34" s="168"/>
      <c r="F34" s="168"/>
      <c r="G34" s="168"/>
      <c r="H34" s="168"/>
      <c r="I34" s="168"/>
      <c r="J34" s="168"/>
      <c r="K34" s="168"/>
      <c r="L34" s="168"/>
      <c r="M34" s="168"/>
      <c r="N34" s="168"/>
      <c r="O34" s="168"/>
      <c r="P34" s="168"/>
      <c r="Q34" s="168"/>
      <c r="R34" s="168"/>
      <c r="S34" s="168"/>
      <c r="T34" s="168"/>
      <c r="U34" s="168"/>
      <c r="V34" s="168"/>
      <c r="W34" s="168"/>
    </row>
    <row r="35" ht="15">
      <c r="A35" s="538" t="s">
        <v>624</v>
      </c>
    </row>
  </sheetData>
  <printOptions horizontalCentered="1"/>
  <pageMargins left="0.9" right="0.9" top="0.5" bottom="0.5" header="0.5" footer="0.5"/>
  <pageSetup fitToWidth="0" fitToHeight="1" horizontalDpi="600" verticalDpi="600" orientation="portrait" scale="88" r:id="rId2"/>
  <headerFooter alignWithMargins="0">
    <oddFooter>&amp;C&amp;"Times New Roman,Regular"&amp;11- S&amp;P -</oddFooter>
  </headerFooter>
  <colBreaks count="1" manualBreakCount="1">
    <brk id="13" max="57"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P51"/>
  <sheetViews>
    <sheetView zoomScaleSheetLayoutView="100" workbookViewId="0" topLeftCell="A1">
      <selection activeCell="C13" sqref="C13"/>
    </sheetView>
  </sheetViews>
  <sheetFormatPr defaultColWidth="9.140625" defaultRowHeight="12.75"/>
  <cols>
    <col min="1" max="1" width="9.28125" style="2" bestFit="1" customWidth="1"/>
    <col min="2" max="2" width="2.00390625" style="2" customWidth="1"/>
    <col min="3" max="3" width="10.140625" style="2" customWidth="1"/>
    <col min="4" max="4" width="3.00390625" style="9" customWidth="1"/>
    <col min="5" max="5" width="2.00390625" style="2" customWidth="1"/>
    <col min="6" max="6" width="12.7109375" style="2" customWidth="1"/>
    <col min="7" max="7" width="2.00390625" style="2" customWidth="1"/>
    <col min="8" max="8" width="10.7109375" style="2" customWidth="1"/>
    <col min="9" max="10" width="2.00390625" style="2" customWidth="1"/>
    <col min="11" max="11" width="5.28125" style="2" customWidth="1"/>
    <col min="12" max="12" width="6.140625" style="2" customWidth="1"/>
    <col min="13" max="13" width="3.140625" style="2" customWidth="1"/>
    <col min="14" max="14" width="2.8515625" style="2" customWidth="1"/>
    <col min="15" max="15" width="2.00390625" style="2" customWidth="1"/>
    <col min="16" max="16" width="12.421875" style="2" customWidth="1"/>
    <col min="17" max="17" width="36.00390625" style="2" customWidth="1"/>
    <col min="18" max="16384" width="9.140625" style="2" customWidth="1"/>
  </cols>
  <sheetData>
    <row r="1" spans="1:16" s="477" customFormat="1" ht="15.75">
      <c r="A1" s="600" t="str">
        <f>'Net Assets by Component'!A1</f>
        <v>Sample City, Ohio</v>
      </c>
      <c r="B1" s="600"/>
      <c r="C1" s="600"/>
      <c r="D1" s="600"/>
      <c r="E1" s="600"/>
      <c r="F1" s="600"/>
      <c r="G1" s="600"/>
      <c r="H1" s="600"/>
      <c r="I1" s="600"/>
      <c r="J1" s="600"/>
      <c r="K1" s="600"/>
      <c r="L1" s="600"/>
      <c r="M1" s="600"/>
      <c r="N1" s="600"/>
      <c r="O1" s="600"/>
      <c r="P1" s="600"/>
    </row>
    <row r="2" spans="1:16" s="8" customFormat="1" ht="15">
      <c r="A2" s="601" t="s">
        <v>594</v>
      </c>
      <c r="B2" s="601"/>
      <c r="C2" s="601"/>
      <c r="D2" s="601"/>
      <c r="E2" s="601"/>
      <c r="F2" s="601"/>
      <c r="G2" s="601"/>
      <c r="H2" s="601"/>
      <c r="I2" s="601"/>
      <c r="J2" s="601"/>
      <c r="K2" s="601"/>
      <c r="L2" s="601"/>
      <c r="M2" s="601"/>
      <c r="N2" s="601"/>
      <c r="O2" s="601"/>
      <c r="P2" s="601"/>
    </row>
    <row r="3" spans="1:16" s="8" customFormat="1" ht="15">
      <c r="A3" s="601" t="s">
        <v>607</v>
      </c>
      <c r="B3" s="601"/>
      <c r="C3" s="601"/>
      <c r="D3" s="601"/>
      <c r="E3" s="601"/>
      <c r="F3" s="601"/>
      <c r="G3" s="601"/>
      <c r="H3" s="601"/>
      <c r="I3" s="601"/>
      <c r="J3" s="601"/>
      <c r="K3" s="601"/>
      <c r="L3" s="601"/>
      <c r="M3" s="601"/>
      <c r="N3" s="601"/>
      <c r="O3" s="601"/>
      <c r="P3" s="601"/>
    </row>
    <row r="4" spans="1:16" s="8" customFormat="1" ht="15">
      <c r="A4" s="602" t="s">
        <v>7</v>
      </c>
      <c r="B4" s="602"/>
      <c r="C4" s="602"/>
      <c r="D4" s="602"/>
      <c r="E4" s="602"/>
      <c r="F4" s="602"/>
      <c r="G4" s="602"/>
      <c r="H4" s="602"/>
      <c r="I4" s="602"/>
      <c r="J4" s="602"/>
      <c r="K4" s="602"/>
      <c r="L4" s="602"/>
      <c r="M4" s="602"/>
      <c r="N4" s="602"/>
      <c r="O4" s="602"/>
      <c r="P4" s="602"/>
    </row>
    <row r="5" spans="1:16" s="8" customFormat="1" ht="15.75" thickBot="1">
      <c r="A5" s="599"/>
      <c r="B5" s="599"/>
      <c r="C5" s="599"/>
      <c r="D5" s="599"/>
      <c r="E5" s="599"/>
      <c r="F5" s="599"/>
      <c r="G5" s="599"/>
      <c r="H5" s="599"/>
      <c r="I5" s="599"/>
      <c r="J5" s="279"/>
      <c r="K5" s="279"/>
      <c r="L5" s="279"/>
      <c r="M5" s="279"/>
      <c r="N5" s="279"/>
      <c r="O5" s="279"/>
      <c r="P5" s="279"/>
    </row>
    <row r="6" ht="15.75" thickTop="1"/>
    <row r="7" spans="11:14" ht="15">
      <c r="K7" s="274" t="s">
        <v>479</v>
      </c>
      <c r="L7" s="274"/>
      <c r="M7" s="274"/>
      <c r="N7" s="274"/>
    </row>
    <row r="8" spans="6:14" ht="15">
      <c r="F8" s="9" t="s">
        <v>497</v>
      </c>
      <c r="K8" s="274" t="s">
        <v>480</v>
      </c>
      <c r="L8" s="274"/>
      <c r="M8" s="274"/>
      <c r="N8" s="274"/>
    </row>
    <row r="9" spans="6:16" ht="15">
      <c r="F9" s="9" t="s">
        <v>558</v>
      </c>
      <c r="H9" s="9" t="s">
        <v>493</v>
      </c>
      <c r="K9" s="274" t="s">
        <v>500</v>
      </c>
      <c r="L9" s="274"/>
      <c r="M9" s="274"/>
      <c r="N9" s="274"/>
      <c r="P9" s="9" t="s">
        <v>480</v>
      </c>
    </row>
    <row r="10" spans="6:16" ht="15">
      <c r="F10" s="9" t="s">
        <v>559</v>
      </c>
      <c r="H10" s="9" t="s">
        <v>481</v>
      </c>
      <c r="K10" s="274" t="s">
        <v>557</v>
      </c>
      <c r="L10" s="274"/>
      <c r="M10" s="274"/>
      <c r="N10" s="274"/>
      <c r="P10" s="9" t="s">
        <v>482</v>
      </c>
    </row>
    <row r="11" spans="1:16" ht="15">
      <c r="A11" s="10" t="s">
        <v>108</v>
      </c>
      <c r="C11" s="269" t="s">
        <v>442</v>
      </c>
      <c r="D11" s="269"/>
      <c r="F11" s="10" t="s">
        <v>498</v>
      </c>
      <c r="H11" s="10" t="s">
        <v>499</v>
      </c>
      <c r="K11" s="269" t="s">
        <v>120</v>
      </c>
      <c r="L11" s="269"/>
      <c r="M11" s="269"/>
      <c r="N11" s="269"/>
      <c r="P11" s="10" t="s">
        <v>469</v>
      </c>
    </row>
    <row r="12" spans="1:16" ht="15">
      <c r="A12" s="12"/>
      <c r="C12" s="275"/>
      <c r="D12" s="275"/>
      <c r="H12" s="12" t="s">
        <v>0</v>
      </c>
      <c r="K12" s="275"/>
      <c r="L12" s="275"/>
      <c r="M12" s="275"/>
      <c r="N12" s="275"/>
      <c r="P12" s="12"/>
    </row>
    <row r="13" spans="1:16" ht="15">
      <c r="A13" s="13">
        <v>2006</v>
      </c>
      <c r="C13" s="9"/>
      <c r="D13" s="9" t="s">
        <v>483</v>
      </c>
      <c r="F13" s="14"/>
      <c r="G13" s="478"/>
      <c r="H13" s="571"/>
      <c r="I13" s="478"/>
      <c r="L13" s="484" t="e">
        <f>+H13/F13*100</f>
        <v>#DIV/0!</v>
      </c>
      <c r="M13" s="479" t="s">
        <v>137</v>
      </c>
      <c r="N13" s="480"/>
      <c r="P13" s="481" t="e">
        <f>+H13/C13</f>
        <v>#DIV/0!</v>
      </c>
    </row>
    <row r="14" spans="3:16" ht="15">
      <c r="C14" s="275"/>
      <c r="D14" s="275"/>
      <c r="H14" s="12"/>
      <c r="K14" s="275"/>
      <c r="L14" s="275"/>
      <c r="M14" s="275"/>
      <c r="N14" s="275"/>
      <c r="P14" s="12"/>
    </row>
    <row r="15" spans="1:16" ht="15">
      <c r="A15" s="13">
        <v>2005</v>
      </c>
      <c r="C15" s="9"/>
      <c r="D15" s="9" t="s">
        <v>483</v>
      </c>
      <c r="F15" s="16"/>
      <c r="G15" s="18"/>
      <c r="H15" s="18"/>
      <c r="I15" s="18"/>
      <c r="L15" s="484" t="e">
        <f>+H15/F15*100</f>
        <v>#DIV/0!</v>
      </c>
      <c r="M15" s="479"/>
      <c r="N15" s="480"/>
      <c r="P15" s="481" t="e">
        <f>+H15/C15</f>
        <v>#DIV/0!</v>
      </c>
    </row>
    <row r="16" spans="1:16" ht="15">
      <c r="A16" s="12"/>
      <c r="C16" s="275"/>
      <c r="D16" s="275"/>
      <c r="F16" s="280"/>
      <c r="H16" s="12"/>
      <c r="K16" s="275"/>
      <c r="L16" s="275"/>
      <c r="M16" s="275"/>
      <c r="N16" s="275"/>
      <c r="P16" s="12"/>
    </row>
    <row r="17" spans="1:16" ht="15">
      <c r="A17" s="13">
        <v>2004</v>
      </c>
      <c r="C17" s="9"/>
      <c r="D17" s="9" t="s">
        <v>483</v>
      </c>
      <c r="F17" s="16"/>
      <c r="G17" s="18"/>
      <c r="H17" s="18"/>
      <c r="I17" s="18"/>
      <c r="L17" s="484" t="e">
        <f>+H17/F17*100</f>
        <v>#DIV/0!</v>
      </c>
      <c r="M17" s="484"/>
      <c r="N17" s="485"/>
      <c r="P17" s="481" t="e">
        <f>+H17/C17</f>
        <v>#DIV/0!</v>
      </c>
    </row>
    <row r="18" spans="1:16" ht="15">
      <c r="A18" s="12"/>
      <c r="F18" s="16"/>
      <c r="P18" s="482"/>
    </row>
    <row r="19" spans="1:16" ht="15">
      <c r="A19" s="13">
        <v>2003</v>
      </c>
      <c r="C19" s="9"/>
      <c r="D19" s="9" t="s">
        <v>483</v>
      </c>
      <c r="F19" s="16"/>
      <c r="G19" s="18"/>
      <c r="H19" s="18"/>
      <c r="I19" s="18"/>
      <c r="L19" s="484" t="e">
        <f>+H19/F19*100</f>
        <v>#DIV/0!</v>
      </c>
      <c r="M19" s="484"/>
      <c r="N19" s="485"/>
      <c r="P19" s="481" t="e">
        <f>+H19/C19</f>
        <v>#DIV/0!</v>
      </c>
    </row>
    <row r="20" spans="3:16" ht="15">
      <c r="C20" s="9"/>
      <c r="F20" s="16"/>
      <c r="L20" s="486"/>
      <c r="M20" s="486"/>
      <c r="N20" s="9"/>
      <c r="P20" s="481"/>
    </row>
    <row r="21" spans="1:16" ht="15">
      <c r="A21" s="13">
        <v>2002</v>
      </c>
      <c r="C21" s="9"/>
      <c r="D21" s="9" t="s">
        <v>483</v>
      </c>
      <c r="F21" s="16"/>
      <c r="G21" s="18"/>
      <c r="H21" s="18"/>
      <c r="I21" s="18"/>
      <c r="L21" s="484" t="e">
        <f>+H21/F21*100</f>
        <v>#DIV/0!</v>
      </c>
      <c r="M21" s="484"/>
      <c r="N21" s="485"/>
      <c r="P21" s="481" t="e">
        <f>+H21/C21</f>
        <v>#DIV/0!</v>
      </c>
    </row>
    <row r="22" spans="1:16" ht="15">
      <c r="A22" s="13"/>
      <c r="C22" s="9"/>
      <c r="F22" s="16"/>
      <c r="L22" s="486"/>
      <c r="M22" s="486"/>
      <c r="N22" s="9"/>
      <c r="P22" s="482"/>
    </row>
    <row r="23" spans="1:16" ht="15">
      <c r="A23" s="13">
        <v>2001</v>
      </c>
      <c r="C23" s="9"/>
      <c r="D23" s="9" t="s">
        <v>483</v>
      </c>
      <c r="F23" s="16"/>
      <c r="G23" s="18"/>
      <c r="H23" s="18"/>
      <c r="I23" s="18"/>
      <c r="L23" s="484" t="e">
        <f>+H23/F23*100</f>
        <v>#DIV/0!</v>
      </c>
      <c r="M23" s="484"/>
      <c r="N23" s="485"/>
      <c r="P23" s="481" t="e">
        <f>+H23/C23</f>
        <v>#DIV/0!</v>
      </c>
    </row>
    <row r="24" spans="1:16" ht="15">
      <c r="A24" s="13"/>
      <c r="C24" s="9"/>
      <c r="F24" s="16"/>
      <c r="G24" s="18"/>
      <c r="H24" s="18"/>
      <c r="I24" s="18"/>
      <c r="L24" s="486"/>
      <c r="M24" s="486"/>
      <c r="N24" s="487"/>
      <c r="P24" s="271"/>
    </row>
    <row r="25" spans="1:16" ht="15">
      <c r="A25" s="13">
        <v>2000</v>
      </c>
      <c r="C25" s="9"/>
      <c r="D25" s="9" t="s">
        <v>484</v>
      </c>
      <c r="F25" s="16"/>
      <c r="G25" s="18"/>
      <c r="H25" s="18"/>
      <c r="I25" s="18"/>
      <c r="L25" s="484" t="e">
        <f>+H25/F25*100</f>
        <v>#DIV/0!</v>
      </c>
      <c r="M25" s="484"/>
      <c r="N25" s="485"/>
      <c r="P25" s="481" t="e">
        <f>+H25/C25</f>
        <v>#DIV/0!</v>
      </c>
    </row>
    <row r="26" spans="1:16" ht="15">
      <c r="A26" s="13"/>
      <c r="C26" s="9"/>
      <c r="F26" s="16"/>
      <c r="G26" s="18"/>
      <c r="H26" s="18"/>
      <c r="I26" s="18"/>
      <c r="L26" s="486"/>
      <c r="M26" s="486"/>
      <c r="N26" s="487"/>
      <c r="P26" s="271"/>
    </row>
    <row r="27" spans="1:16" ht="15">
      <c r="A27" s="13">
        <v>1999</v>
      </c>
      <c r="C27" s="9"/>
      <c r="D27" s="9" t="s">
        <v>484</v>
      </c>
      <c r="F27" s="16"/>
      <c r="G27" s="18"/>
      <c r="H27" s="18"/>
      <c r="I27" s="18"/>
      <c r="L27" s="484" t="e">
        <f>+H27/F27*100</f>
        <v>#DIV/0!</v>
      </c>
      <c r="M27" s="484"/>
      <c r="N27" s="485"/>
      <c r="P27" s="481" t="e">
        <f>+H27/C27</f>
        <v>#DIV/0!</v>
      </c>
    </row>
    <row r="28" spans="1:16" ht="15">
      <c r="A28" s="13"/>
      <c r="C28" s="9"/>
      <c r="F28" s="16"/>
      <c r="G28" s="18"/>
      <c r="H28" s="18"/>
      <c r="I28" s="18"/>
      <c r="L28" s="486"/>
      <c r="M28" s="486"/>
      <c r="N28" s="487"/>
      <c r="P28" s="271"/>
    </row>
    <row r="29" spans="1:16" ht="15">
      <c r="A29" s="13">
        <v>1998</v>
      </c>
      <c r="C29" s="9"/>
      <c r="D29" s="9" t="s">
        <v>484</v>
      </c>
      <c r="F29" s="16"/>
      <c r="G29" s="18"/>
      <c r="H29" s="18"/>
      <c r="I29" s="18"/>
      <c r="L29" s="484" t="e">
        <f>+H29/F29*100</f>
        <v>#DIV/0!</v>
      </c>
      <c r="M29" s="484"/>
      <c r="N29" s="485"/>
      <c r="P29" s="481" t="e">
        <f>+H29/C29</f>
        <v>#DIV/0!</v>
      </c>
    </row>
    <row r="30" spans="1:16" ht="15">
      <c r="A30" s="13"/>
      <c r="C30" s="9"/>
      <c r="F30" s="16"/>
      <c r="G30" s="18"/>
      <c r="H30" s="18"/>
      <c r="I30" s="18"/>
      <c r="L30" s="486"/>
      <c r="M30" s="486"/>
      <c r="N30" s="487"/>
      <c r="P30" s="271"/>
    </row>
    <row r="31" spans="1:16" ht="15">
      <c r="A31" s="13">
        <v>1997</v>
      </c>
      <c r="C31" s="9"/>
      <c r="D31" s="9" t="s">
        <v>484</v>
      </c>
      <c r="F31" s="16"/>
      <c r="G31" s="18"/>
      <c r="H31" s="18"/>
      <c r="I31" s="18"/>
      <c r="L31" s="484" t="e">
        <f>+H31/F31*100</f>
        <v>#DIV/0!</v>
      </c>
      <c r="M31" s="484"/>
      <c r="N31" s="485"/>
      <c r="P31" s="481" t="e">
        <f>+H31/C31</f>
        <v>#DIV/0!</v>
      </c>
    </row>
    <row r="32" spans="1:16" ht="15" hidden="1">
      <c r="A32" s="13"/>
      <c r="C32" s="9"/>
      <c r="F32" s="16" t="s">
        <v>0</v>
      </c>
      <c r="G32" s="18"/>
      <c r="H32" s="18"/>
      <c r="I32" s="18"/>
      <c r="L32" s="486"/>
      <c r="M32" s="486"/>
      <c r="N32" s="487"/>
      <c r="P32" s="271"/>
    </row>
    <row r="33" spans="1:16" ht="15" hidden="1">
      <c r="A33" s="13">
        <v>1995</v>
      </c>
      <c r="C33" s="9">
        <v>14822</v>
      </c>
      <c r="D33" s="9" t="s">
        <v>484</v>
      </c>
      <c r="F33" s="16">
        <v>649493223.935065</v>
      </c>
      <c r="G33" s="18"/>
      <c r="H33" s="18">
        <v>1085000</v>
      </c>
      <c r="I33" s="18"/>
      <c r="L33" s="484" t="e">
        <f>+#REF!/F33*100</f>
        <v>#REF!</v>
      </c>
      <c r="M33" s="484"/>
      <c r="N33" s="485"/>
      <c r="P33" s="271" t="e">
        <f>+#REF!/C33</f>
        <v>#REF!</v>
      </c>
    </row>
    <row r="34" spans="1:16" ht="15" hidden="1">
      <c r="A34" s="13"/>
      <c r="C34" s="9"/>
      <c r="F34" s="16">
        <v>649493223.935065</v>
      </c>
      <c r="G34" s="18"/>
      <c r="H34" s="18"/>
      <c r="I34" s="18"/>
      <c r="L34" s="486"/>
      <c r="M34" s="486"/>
      <c r="N34" s="487"/>
      <c r="P34" s="271"/>
    </row>
    <row r="35" spans="1:16" ht="15" hidden="1">
      <c r="A35" s="13">
        <v>1994</v>
      </c>
      <c r="C35" s="9">
        <v>14822</v>
      </c>
      <c r="D35" s="9" t="s">
        <v>484</v>
      </c>
      <c r="F35" s="483">
        <v>208151340</v>
      </c>
      <c r="G35" s="18"/>
      <c r="H35" s="18">
        <v>1335000</v>
      </c>
      <c r="I35" s="18"/>
      <c r="L35" s="484" t="e">
        <f>+#REF!/F35*100</f>
        <v>#REF!</v>
      </c>
      <c r="M35" s="484"/>
      <c r="N35" s="485"/>
      <c r="P35" s="271" t="e">
        <f>+#REF!/C35</f>
        <v>#REF!</v>
      </c>
    </row>
    <row r="36" spans="1:16" ht="15">
      <c r="A36" s="13"/>
      <c r="C36" s="9"/>
      <c r="F36" s="483"/>
      <c r="G36" s="18"/>
      <c r="H36" s="18"/>
      <c r="I36" s="18"/>
      <c r="L36" s="486"/>
      <c r="M36" s="486"/>
      <c r="N36" s="487"/>
      <c r="P36" s="271"/>
    </row>
    <row r="37" spans="1:16" ht="15" hidden="1">
      <c r="A37" s="13">
        <v>1993</v>
      </c>
      <c r="C37" s="9">
        <v>14822</v>
      </c>
      <c r="D37" s="9" t="s">
        <v>484</v>
      </c>
      <c r="F37" s="483">
        <v>203157249</v>
      </c>
      <c r="G37" s="18"/>
      <c r="H37" s="18">
        <v>0</v>
      </c>
      <c r="I37" s="18"/>
      <c r="L37" s="484">
        <v>0</v>
      </c>
      <c r="M37" s="484"/>
      <c r="N37" s="485"/>
      <c r="P37" s="271">
        <v>0</v>
      </c>
    </row>
    <row r="38" spans="1:16" ht="15" hidden="1">
      <c r="A38" s="13"/>
      <c r="C38" s="9"/>
      <c r="F38" s="483"/>
      <c r="G38" s="18"/>
      <c r="H38" s="18"/>
      <c r="I38" s="18"/>
      <c r="L38" s="486"/>
      <c r="M38" s="486"/>
      <c r="N38" s="487"/>
      <c r="P38" s="271"/>
    </row>
    <row r="39" spans="1:13" ht="15">
      <c r="A39" s="2" t="s">
        <v>485</v>
      </c>
      <c r="L39" s="486"/>
      <c r="M39" s="486"/>
    </row>
    <row r="40" spans="12:13" ht="15">
      <c r="L40" s="486"/>
      <c r="M40" s="486"/>
    </row>
    <row r="41" spans="1:13" ht="15">
      <c r="A41" s="2" t="s">
        <v>486</v>
      </c>
      <c r="L41" s="488"/>
      <c r="M41" s="488"/>
    </row>
    <row r="42" spans="1:13" ht="15">
      <c r="A42" s="2" t="s">
        <v>487</v>
      </c>
      <c r="L42" s="488"/>
      <c r="M42" s="488"/>
    </row>
    <row r="43" spans="1:13" ht="15">
      <c r="A43" s="2" t="s">
        <v>488</v>
      </c>
      <c r="L43" s="488"/>
      <c r="M43" s="488"/>
    </row>
    <row r="44" spans="12:13" ht="15">
      <c r="L44" s="488"/>
      <c r="M44" s="488"/>
    </row>
    <row r="45" spans="1:13" ht="15">
      <c r="A45" s="2" t="s">
        <v>592</v>
      </c>
      <c r="L45" s="488"/>
      <c r="M45" s="488"/>
    </row>
    <row r="46" spans="12:13" ht="15">
      <c r="L46" s="488"/>
      <c r="M46" s="488"/>
    </row>
    <row r="47" spans="1:13" ht="15">
      <c r="A47" s="2" t="s">
        <v>543</v>
      </c>
      <c r="L47" s="488"/>
      <c r="M47" s="488"/>
    </row>
    <row r="48" spans="1:13" ht="15">
      <c r="A48" s="2" t="s">
        <v>593</v>
      </c>
      <c r="L48" s="488"/>
      <c r="M48" s="488"/>
    </row>
    <row r="49" spans="12:13" ht="15">
      <c r="L49" s="488"/>
      <c r="M49" s="488"/>
    </row>
    <row r="50" spans="12:13" ht="15">
      <c r="L50" s="488"/>
      <c r="M50" s="488"/>
    </row>
    <row r="51" spans="12:13" ht="15">
      <c r="L51" s="488"/>
      <c r="M51" s="488"/>
    </row>
  </sheetData>
  <mergeCells count="5">
    <mergeCell ref="A5:I5"/>
    <mergeCell ref="A1:P1"/>
    <mergeCell ref="A2:P2"/>
    <mergeCell ref="A3:P3"/>
    <mergeCell ref="A4:P4"/>
  </mergeCells>
  <printOptions horizontalCentered="1"/>
  <pageMargins left="0.4" right="0.4" top="0.5" bottom="0.5" header="0.5" footer="0.5"/>
  <pageSetup fitToWidth="0" fitToHeight="1" horizontalDpi="600" verticalDpi="600" orientation="portrait" r:id="rId1"/>
  <headerFooter alignWithMargins="0">
    <oddFooter>&amp;C&amp;"Times New Roman,Regular"&amp;11- S&amp;P -</oddFooter>
  </headerFooter>
  <colBreaks count="1" manualBreakCount="1">
    <brk id="16" max="48" man="1"/>
  </colBreaks>
</worksheet>
</file>

<file path=xl/worksheets/sheet12.xml><?xml version="1.0" encoding="utf-8"?>
<worksheet xmlns="http://schemas.openxmlformats.org/spreadsheetml/2006/main" xmlns:r="http://schemas.openxmlformats.org/officeDocument/2006/relationships">
  <sheetPr>
    <pageSetUpPr fitToPage="1"/>
  </sheetPr>
  <dimension ref="A1:L38"/>
  <sheetViews>
    <sheetView workbookViewId="0" topLeftCell="A1">
      <selection activeCell="A1" sqref="A1"/>
    </sheetView>
  </sheetViews>
  <sheetFormatPr defaultColWidth="9.140625" defaultRowHeight="12.75"/>
  <cols>
    <col min="1" max="1" width="3.421875" style="2" customWidth="1"/>
    <col min="2" max="2" width="3.00390625" style="2" customWidth="1"/>
    <col min="3" max="3" width="26.28125" style="2" customWidth="1"/>
    <col min="4" max="4" width="3.7109375" style="2" customWidth="1"/>
    <col min="5" max="5" width="15.57421875" style="2" customWidth="1"/>
    <col min="6" max="6" width="3.7109375" style="2" customWidth="1"/>
    <col min="7" max="7" width="2.7109375" style="2" customWidth="1"/>
    <col min="8" max="8" width="6.7109375" style="2" customWidth="1"/>
    <col min="9" max="9" width="2.7109375" style="2" customWidth="1"/>
    <col min="10" max="10" width="3.7109375" style="2" customWidth="1"/>
    <col min="11" max="11" width="15.57421875" style="2" customWidth="1"/>
    <col min="12" max="12" width="9.140625" style="2" customWidth="1"/>
    <col min="13" max="13" width="9.57421875" style="2" bestFit="1" customWidth="1"/>
    <col min="14" max="16384" width="9.140625" style="2" customWidth="1"/>
  </cols>
  <sheetData>
    <row r="1" spans="1:11" s="278" customFormat="1" ht="15.75">
      <c r="A1" s="19" t="str">
        <f>'Net Assets by Component'!A1:O1</f>
        <v>Sample City, Ohio</v>
      </c>
      <c r="B1" s="281"/>
      <c r="C1" s="281"/>
      <c r="D1" s="281"/>
      <c r="E1" s="281"/>
      <c r="F1" s="281"/>
      <c r="G1" s="281"/>
      <c r="H1" s="281"/>
      <c r="I1" s="281"/>
      <c r="J1" s="281"/>
      <c r="K1" s="281"/>
    </row>
    <row r="2" spans="1:11" s="8" customFormat="1" ht="15">
      <c r="A2" s="276" t="s">
        <v>503</v>
      </c>
      <c r="B2" s="274"/>
      <c r="C2" s="274"/>
      <c r="D2" s="274"/>
      <c r="E2" s="274"/>
      <c r="F2" s="274"/>
      <c r="G2" s="274"/>
      <c r="H2" s="274"/>
      <c r="I2" s="274"/>
      <c r="J2" s="274"/>
      <c r="K2" s="276"/>
    </row>
    <row r="3" spans="1:11" s="8" customFormat="1" ht="15">
      <c r="A3" s="382" t="s">
        <v>601</v>
      </c>
      <c r="B3" s="375"/>
      <c r="C3" s="375"/>
      <c r="D3" s="375"/>
      <c r="E3" s="375"/>
      <c r="F3" s="375"/>
      <c r="G3" s="375"/>
      <c r="H3" s="375"/>
      <c r="I3" s="375"/>
      <c r="J3" s="375"/>
      <c r="K3" s="276"/>
    </row>
    <row r="4" spans="1:11" s="8" customFormat="1" ht="15.75" thickBot="1">
      <c r="A4" s="376"/>
      <c r="B4" s="376"/>
      <c r="C4" s="376"/>
      <c r="D4" s="376"/>
      <c r="E4" s="376"/>
      <c r="F4" s="376"/>
      <c r="G4" s="376"/>
      <c r="H4" s="376"/>
      <c r="I4" s="376"/>
      <c r="J4" s="376"/>
      <c r="K4" s="377"/>
    </row>
    <row r="5" spans="1:11" s="8" customFormat="1" ht="15.75" thickTop="1">
      <c r="A5" s="378"/>
      <c r="B5" s="379"/>
      <c r="C5" s="379"/>
      <c r="D5" s="379"/>
      <c r="E5" s="378"/>
      <c r="F5" s="378"/>
      <c r="G5" s="378"/>
      <c r="H5" s="378"/>
      <c r="I5" s="378"/>
      <c r="J5" s="378"/>
      <c r="K5" s="378"/>
    </row>
    <row r="6" spans="5:10" ht="15">
      <c r="E6" s="9"/>
      <c r="F6" s="9"/>
      <c r="G6" s="9"/>
      <c r="H6" s="9"/>
      <c r="I6" s="9"/>
      <c r="J6" s="9"/>
    </row>
    <row r="7" spans="5:11" ht="15">
      <c r="E7" s="9" t="s">
        <v>544</v>
      </c>
      <c r="F7" s="9"/>
      <c r="G7" s="603" t="s">
        <v>193</v>
      </c>
      <c r="H7" s="603"/>
      <c r="I7" s="603"/>
      <c r="J7" s="9"/>
      <c r="K7" s="9" t="s">
        <v>192</v>
      </c>
    </row>
    <row r="8" spans="5:11" ht="15">
      <c r="E8" s="9" t="s">
        <v>545</v>
      </c>
      <c r="F8" s="9"/>
      <c r="G8" s="603" t="s">
        <v>194</v>
      </c>
      <c r="H8" s="603"/>
      <c r="I8" s="603"/>
      <c r="J8" s="9"/>
      <c r="K8" s="9" t="s">
        <v>194</v>
      </c>
    </row>
    <row r="9" spans="1:11" ht="15">
      <c r="A9" s="269" t="s">
        <v>195</v>
      </c>
      <c r="B9" s="269"/>
      <c r="C9" s="269"/>
      <c r="D9" s="11"/>
      <c r="E9" s="10" t="s">
        <v>145</v>
      </c>
      <c r="F9" s="9"/>
      <c r="G9" s="604" t="s">
        <v>196</v>
      </c>
      <c r="H9" s="604"/>
      <c r="I9" s="604"/>
      <c r="J9" s="9"/>
      <c r="K9" s="9" t="s">
        <v>604</v>
      </c>
    </row>
    <row r="10" spans="1:11" ht="15">
      <c r="A10" s="12"/>
      <c r="E10" s="12"/>
      <c r="F10" s="9"/>
      <c r="G10" s="9"/>
      <c r="H10" s="12"/>
      <c r="I10" s="12"/>
      <c r="J10" s="9"/>
      <c r="K10" s="12"/>
    </row>
    <row r="11" spans="1:5" ht="15">
      <c r="A11" s="278" t="s">
        <v>602</v>
      </c>
      <c r="E11" s="2" t="s">
        <v>0</v>
      </c>
    </row>
    <row r="12" spans="2:12" ht="15">
      <c r="B12" s="2" t="s">
        <v>504</v>
      </c>
      <c r="E12" s="235">
        <f>'os debt'!C13</f>
        <v>0</v>
      </c>
      <c r="F12" s="580"/>
      <c r="G12" s="580"/>
      <c r="H12" s="360" t="s">
        <v>606</v>
      </c>
      <c r="I12" s="589" t="s">
        <v>137</v>
      </c>
      <c r="J12" s="11"/>
      <c r="K12" s="235">
        <f aca="true" t="shared" si="0" ref="K12:K17">+E12*H12</f>
        <v>0</v>
      </c>
      <c r="L12" s="11"/>
    </row>
    <row r="13" spans="2:12" ht="15">
      <c r="B13" s="2" t="s">
        <v>164</v>
      </c>
      <c r="E13" s="182">
        <f>'os debt'!E13</f>
        <v>0</v>
      </c>
      <c r="F13" s="580"/>
      <c r="G13" s="580"/>
      <c r="H13" s="360" t="s">
        <v>606</v>
      </c>
      <c r="I13" s="496"/>
      <c r="J13" s="182"/>
      <c r="K13" s="182">
        <f t="shared" si="0"/>
        <v>0</v>
      </c>
      <c r="L13" s="11"/>
    </row>
    <row r="14" spans="2:11" ht="15">
      <c r="B14" s="2" t="s">
        <v>172</v>
      </c>
      <c r="E14" s="182">
        <f>'os debt'!G13</f>
        <v>0</v>
      </c>
      <c r="F14" s="580"/>
      <c r="G14" s="580"/>
      <c r="H14" s="360" t="s">
        <v>606</v>
      </c>
      <c r="I14" s="581"/>
      <c r="J14" s="182"/>
      <c r="K14" s="182">
        <f t="shared" si="0"/>
        <v>0</v>
      </c>
    </row>
    <row r="15" spans="2:11" ht="15">
      <c r="B15" s="2" t="s">
        <v>505</v>
      </c>
      <c r="E15" s="182">
        <f>'os debt'!I13</f>
        <v>0</v>
      </c>
      <c r="F15" s="580"/>
      <c r="G15" s="580"/>
      <c r="H15" s="360" t="s">
        <v>606</v>
      </c>
      <c r="I15" s="581"/>
      <c r="J15" s="182"/>
      <c r="K15" s="182">
        <f t="shared" si="0"/>
        <v>0</v>
      </c>
    </row>
    <row r="16" spans="2:11" ht="15">
      <c r="B16" s="2" t="s">
        <v>524</v>
      </c>
      <c r="E16" s="182">
        <f>'os debt'!K13</f>
        <v>0</v>
      </c>
      <c r="F16" s="580"/>
      <c r="G16" s="580"/>
      <c r="H16" s="360" t="s">
        <v>606</v>
      </c>
      <c r="I16" s="581"/>
      <c r="J16" s="182"/>
      <c r="K16" s="182">
        <f t="shared" si="0"/>
        <v>0</v>
      </c>
    </row>
    <row r="17" spans="2:11" ht="15">
      <c r="B17" s="2" t="s">
        <v>603</v>
      </c>
      <c r="E17" s="368">
        <f>'os debt'!M13</f>
        <v>0</v>
      </c>
      <c r="H17" s="360" t="s">
        <v>606</v>
      </c>
      <c r="I17" s="581"/>
      <c r="J17" s="182"/>
      <c r="K17" s="368">
        <f t="shared" si="0"/>
        <v>0</v>
      </c>
    </row>
    <row r="18" spans="5:11" ht="15">
      <c r="E18" s="235"/>
      <c r="F18" s="183"/>
      <c r="G18" s="183"/>
      <c r="H18" s="587"/>
      <c r="I18" s="380"/>
      <c r="K18" s="235"/>
    </row>
    <row r="19" spans="1:11" ht="15">
      <c r="A19" s="8" t="s">
        <v>560</v>
      </c>
      <c r="E19" s="368">
        <f>SUM(E12:E17)</f>
        <v>0</v>
      </c>
      <c r="F19" s="580"/>
      <c r="G19" s="580"/>
      <c r="H19" s="587"/>
      <c r="I19" s="381"/>
      <c r="K19" s="368">
        <f>SUM(K11:K18)</f>
        <v>0</v>
      </c>
    </row>
    <row r="20" spans="5:11" s="11" customFormat="1" ht="15">
      <c r="E20" s="182"/>
      <c r="H20" s="360"/>
      <c r="I20" s="564"/>
      <c r="K20" s="235"/>
    </row>
    <row r="21" spans="1:11" ht="15">
      <c r="A21" s="278" t="s">
        <v>198</v>
      </c>
      <c r="E21" s="18"/>
      <c r="H21" s="9"/>
      <c r="I21" s="317"/>
      <c r="K21" s="182"/>
    </row>
    <row r="22" spans="1:11" s="11" customFormat="1" ht="15">
      <c r="A22" s="11" t="s">
        <v>574</v>
      </c>
      <c r="E22" s="181"/>
      <c r="H22" s="588"/>
      <c r="I22" s="503"/>
      <c r="K22" s="235"/>
    </row>
    <row r="23" spans="2:11" s="11" customFormat="1" ht="15">
      <c r="B23" s="11" t="s">
        <v>504</v>
      </c>
      <c r="E23" s="181"/>
      <c r="H23" s="588"/>
      <c r="I23" s="503"/>
      <c r="K23" s="182">
        <f>+E23*H23</f>
        <v>0</v>
      </c>
    </row>
    <row r="24" spans="2:11" s="11" customFormat="1" ht="15">
      <c r="B24" s="11" t="s">
        <v>505</v>
      </c>
      <c r="E24" s="181"/>
      <c r="H24" s="588"/>
      <c r="I24" s="503"/>
      <c r="K24" s="182">
        <f>+E24*H24</f>
        <v>0</v>
      </c>
    </row>
    <row r="25" spans="1:12" ht="15">
      <c r="A25" s="2" t="s">
        <v>115</v>
      </c>
      <c r="E25" s="181"/>
      <c r="F25" s="11"/>
      <c r="G25" s="11"/>
      <c r="H25" s="588"/>
      <c r="I25" s="503"/>
      <c r="J25" s="11"/>
      <c r="K25" s="182"/>
      <c r="L25" s="11"/>
    </row>
    <row r="26" spans="2:12" ht="15">
      <c r="B26" s="2" t="s">
        <v>504</v>
      </c>
      <c r="E26" s="181"/>
      <c r="F26" s="11"/>
      <c r="G26" s="11"/>
      <c r="H26" s="588"/>
      <c r="I26" s="503"/>
      <c r="J26" s="11"/>
      <c r="K26" s="182">
        <f>+E26*H26</f>
        <v>0</v>
      </c>
      <c r="L26" s="11"/>
    </row>
    <row r="27" spans="1:12" ht="15">
      <c r="A27" s="2" t="s">
        <v>605</v>
      </c>
      <c r="H27" s="9"/>
      <c r="K27" s="182"/>
      <c r="L27" s="11"/>
    </row>
    <row r="28" spans="1:12" ht="15">
      <c r="A28" s="2" t="s">
        <v>199</v>
      </c>
      <c r="E28" s="171"/>
      <c r="F28" s="11"/>
      <c r="G28" s="11"/>
      <c r="H28" s="588"/>
      <c r="I28" s="503"/>
      <c r="J28" s="11"/>
      <c r="K28" s="368">
        <f>+E28*H28</f>
        <v>0</v>
      </c>
      <c r="L28" s="11"/>
    </row>
    <row r="29" spans="5:11" ht="15">
      <c r="E29" s="182"/>
      <c r="H29" s="587"/>
      <c r="I29" s="380"/>
      <c r="K29" s="182"/>
    </row>
    <row r="30" spans="1:11" ht="15">
      <c r="A30" s="8" t="s">
        <v>200</v>
      </c>
      <c r="E30" s="368">
        <f>SUM(E22:E29)</f>
        <v>0</v>
      </c>
      <c r="H30" s="587"/>
      <c r="I30" s="381"/>
      <c r="K30" s="368">
        <f>SUM(K23:K29)</f>
        <v>0</v>
      </c>
    </row>
    <row r="31" spans="5:11" ht="15">
      <c r="E31" s="18"/>
      <c r="H31" s="9"/>
      <c r="K31" s="18"/>
    </row>
    <row r="32" spans="1:11" ht="15.75" thickBot="1">
      <c r="A32" s="2" t="s">
        <v>109</v>
      </c>
      <c r="E32" s="367">
        <f>+E30+E19</f>
        <v>0</v>
      </c>
      <c r="H32" s="9"/>
      <c r="K32" s="367">
        <f>+K30+K19</f>
        <v>0</v>
      </c>
    </row>
    <row r="33" ht="15.75" thickTop="1"/>
    <row r="35" ht="15">
      <c r="A35" s="2" t="s">
        <v>584</v>
      </c>
    </row>
    <row r="37" spans="1:2" ht="15">
      <c r="A37" s="380" t="s">
        <v>182</v>
      </c>
      <c r="B37" s="2" t="s">
        <v>202</v>
      </c>
    </row>
    <row r="38" ht="15">
      <c r="B38" s="2" t="s">
        <v>201</v>
      </c>
    </row>
    <row r="49" ht="15" hidden="1"/>
    <row r="50" ht="15" hidden="1"/>
  </sheetData>
  <mergeCells count="3">
    <mergeCell ref="G7:I7"/>
    <mergeCell ref="G8:I8"/>
    <mergeCell ref="G9:I9"/>
  </mergeCells>
  <printOptions horizontalCentered="1"/>
  <pageMargins left="0.9" right="0.9" top="0.5" bottom="0.5" header="0.5" footer="0.5"/>
  <pageSetup fitToHeight="1" fitToWidth="1" horizontalDpi="600" verticalDpi="600" orientation="portrait" scale="88" r:id="rId1"/>
  <headerFooter alignWithMargins="0">
    <oddFooter>&amp;C&amp;"Times New Roman,Regular"&amp;11- S&amp;P -</oddFooter>
  </headerFooter>
</worksheet>
</file>

<file path=xl/worksheets/sheet13.xml><?xml version="1.0" encoding="utf-8"?>
<worksheet xmlns="http://schemas.openxmlformats.org/spreadsheetml/2006/main" xmlns:r="http://schemas.openxmlformats.org/officeDocument/2006/relationships">
  <dimension ref="A1:AD58"/>
  <sheetViews>
    <sheetView zoomScaleSheetLayoutView="100" workbookViewId="0" topLeftCell="A1">
      <pane xSplit="3" topLeftCell="D1" activePane="topRight" state="frozen"/>
      <selection pane="topLeft" activeCell="C33" sqref="C33"/>
      <selection pane="topRight" activeCell="D9" sqref="D9"/>
    </sheetView>
  </sheetViews>
  <sheetFormatPr defaultColWidth="9.140625" defaultRowHeight="12.75"/>
  <cols>
    <col min="1" max="2" width="2.7109375" style="145" customWidth="1"/>
    <col min="3" max="3" width="43.140625" style="145" customWidth="1"/>
    <col min="4" max="4" width="15.7109375" style="145" customWidth="1"/>
    <col min="5" max="5" width="1.7109375" style="140" customWidth="1"/>
    <col min="6" max="6" width="14.7109375" style="140" customWidth="1"/>
    <col min="7" max="7" width="1.7109375" style="145" customWidth="1"/>
    <col min="8" max="8" width="14.7109375" style="145" customWidth="1"/>
    <col min="9" max="9" width="1.7109375" style="145" customWidth="1"/>
    <col min="10" max="10" width="14.7109375" style="145" customWidth="1"/>
    <col min="11" max="11" width="1.7109375" style="145" hidden="1" customWidth="1"/>
    <col min="12" max="12" width="14.7109375" style="145" customWidth="1"/>
    <col min="13" max="13" width="1.7109375" style="145" customWidth="1"/>
    <col min="14" max="14" width="14.7109375" style="145" customWidth="1"/>
    <col min="15" max="15" width="1.7109375" style="145" customWidth="1"/>
    <col min="16" max="16" width="14.7109375" style="145" customWidth="1"/>
    <col min="17" max="17" width="1.7109375" style="145" customWidth="1"/>
    <col min="18" max="18" width="14.7109375" style="145" customWidth="1"/>
    <col min="19" max="19" width="1.7109375" style="145" customWidth="1"/>
    <col min="20" max="20" width="14.7109375" style="145" customWidth="1"/>
    <col min="21" max="21" width="1.7109375" style="145" customWidth="1"/>
    <col min="22" max="22" width="14.7109375" style="145" customWidth="1"/>
    <col min="23" max="23" width="1.7109375" style="145" hidden="1" customWidth="1"/>
    <col min="24" max="24" width="14.7109375" style="145" hidden="1" customWidth="1"/>
    <col min="25" max="25" width="14.421875" style="145" customWidth="1"/>
    <col min="26" max="16384" width="9.140625" style="145" customWidth="1"/>
  </cols>
  <sheetData>
    <row r="1" spans="1:14" s="259" customFormat="1" ht="15.75">
      <c r="A1" s="19" t="str">
        <f>'Net Assets by Component'!A1</f>
        <v>Sample City, Ohio</v>
      </c>
      <c r="B1" s="281"/>
      <c r="C1" s="281"/>
      <c r="D1" s="281"/>
      <c r="E1" s="355"/>
      <c r="F1" s="355"/>
      <c r="G1" s="281"/>
      <c r="H1" s="141"/>
      <c r="I1" s="141"/>
      <c r="J1" s="141"/>
      <c r="K1" s="153"/>
      <c r="L1" s="153"/>
      <c r="M1" s="153"/>
      <c r="N1" s="153"/>
    </row>
    <row r="2" spans="1:14" s="259" customFormat="1" ht="15">
      <c r="A2" s="276" t="s">
        <v>600</v>
      </c>
      <c r="B2" s="274"/>
      <c r="C2" s="274"/>
      <c r="D2" s="274"/>
      <c r="E2" s="356"/>
      <c r="F2" s="356"/>
      <c r="G2" s="274"/>
      <c r="H2" s="141"/>
      <c r="I2" s="141"/>
      <c r="J2" s="141"/>
      <c r="K2" s="153"/>
      <c r="L2" s="153"/>
      <c r="M2" s="153"/>
      <c r="N2" s="153"/>
    </row>
    <row r="3" spans="1:14" s="259" customFormat="1" ht="15">
      <c r="A3" s="277" t="s">
        <v>7</v>
      </c>
      <c r="B3" s="275"/>
      <c r="C3" s="275"/>
      <c r="D3" s="275"/>
      <c r="E3" s="287"/>
      <c r="F3" s="287"/>
      <c r="G3" s="275"/>
      <c r="H3" s="141"/>
      <c r="I3" s="141"/>
      <c r="J3" s="141"/>
      <c r="K3" s="153"/>
      <c r="L3" s="153"/>
      <c r="M3" s="153"/>
      <c r="N3" s="153"/>
    </row>
    <row r="4" spans="1:24" ht="15.75" thickBot="1">
      <c r="A4" s="357"/>
      <c r="B4" s="357"/>
      <c r="C4" s="357"/>
      <c r="D4" s="357"/>
      <c r="E4" s="358"/>
      <c r="F4" s="358"/>
      <c r="G4" s="357"/>
      <c r="H4" s="225"/>
      <c r="I4" s="225"/>
      <c r="J4" s="225"/>
      <c r="K4" s="190"/>
      <c r="L4" s="190"/>
      <c r="M4" s="151"/>
      <c r="N4" s="151"/>
      <c r="O4" s="151"/>
      <c r="P4" s="151"/>
      <c r="Q4" s="151"/>
      <c r="R4" s="151"/>
      <c r="S4" s="151"/>
      <c r="T4" s="151"/>
      <c r="U4" s="151"/>
      <c r="V4" s="151"/>
      <c r="W4" s="151"/>
      <c r="X4" s="151"/>
    </row>
    <row r="5" spans="1:7" ht="15.75" thickTop="1">
      <c r="A5" s="268"/>
      <c r="B5" s="268"/>
      <c r="C5" s="268"/>
      <c r="D5" s="268"/>
      <c r="E5" s="359"/>
      <c r="F5" s="359"/>
      <c r="G5" s="268"/>
    </row>
    <row r="6" spans="1:7" ht="15">
      <c r="A6" s="12"/>
      <c r="B6" s="12"/>
      <c r="C6" s="12"/>
      <c r="D6" s="12"/>
      <c r="E6" s="288"/>
      <c r="F6" s="288"/>
      <c r="G6" s="12"/>
    </row>
    <row r="7" spans="1:24" s="361" customFormat="1" ht="15">
      <c r="A7" s="360"/>
      <c r="B7" s="360"/>
      <c r="C7" s="360"/>
      <c r="D7" s="195" t="s">
        <v>570</v>
      </c>
      <c r="E7" s="198"/>
      <c r="F7" s="195" t="s">
        <v>501</v>
      </c>
      <c r="G7" s="360"/>
      <c r="H7" s="196" t="s">
        <v>595</v>
      </c>
      <c r="J7" s="196" t="s">
        <v>596</v>
      </c>
      <c r="L7" s="196" t="s">
        <v>597</v>
      </c>
      <c r="N7" s="196" t="s">
        <v>598</v>
      </c>
      <c r="P7" s="196" t="s">
        <v>155</v>
      </c>
      <c r="R7" s="196" t="s">
        <v>156</v>
      </c>
      <c r="T7" s="196" t="s">
        <v>157</v>
      </c>
      <c r="V7" s="196" t="s">
        <v>158</v>
      </c>
      <c r="X7" s="196">
        <v>1995</v>
      </c>
    </row>
    <row r="8" spans="1:24" s="366" customFormat="1" ht="15">
      <c r="A8" s="362"/>
      <c r="B8" s="363"/>
      <c r="C8" s="363"/>
      <c r="D8" s="364"/>
      <c r="E8" s="569"/>
      <c r="F8" s="364"/>
      <c r="G8" s="365"/>
      <c r="H8" s="364"/>
      <c r="I8" s="365"/>
      <c r="J8" s="364"/>
      <c r="K8" s="365"/>
      <c r="L8" s="364"/>
      <c r="M8" s="365"/>
      <c r="N8" s="364"/>
      <c r="O8" s="365"/>
      <c r="P8" s="364"/>
      <c r="Q8" s="365"/>
      <c r="R8" s="364"/>
      <c r="S8" s="365"/>
      <c r="T8" s="364"/>
      <c r="U8" s="365"/>
      <c r="V8" s="364"/>
      <c r="W8" s="365"/>
      <c r="X8" s="364"/>
    </row>
    <row r="9" spans="1:24" ht="15.75" thickBot="1">
      <c r="A9" s="2" t="s">
        <v>162</v>
      </c>
      <c r="B9" s="2"/>
      <c r="C9" s="2"/>
      <c r="D9" s="222"/>
      <c r="E9" s="216"/>
      <c r="F9" s="222"/>
      <c r="H9" s="222"/>
      <c r="J9" s="222"/>
      <c r="L9" s="222"/>
      <c r="N9" s="222"/>
      <c r="P9" s="222"/>
      <c r="R9" s="222"/>
      <c r="T9" s="222"/>
      <c r="V9" s="222"/>
      <c r="X9" s="222">
        <v>222503571</v>
      </c>
    </row>
    <row r="10" spans="1:24" ht="15.75" thickTop="1">
      <c r="A10" s="2"/>
      <c r="B10" s="2"/>
      <c r="C10" s="2"/>
      <c r="D10" s="216"/>
      <c r="E10" s="216"/>
      <c r="F10" s="216"/>
      <c r="H10" s="216"/>
      <c r="J10" s="216"/>
      <c r="L10" s="216"/>
      <c r="N10" s="216"/>
      <c r="P10" s="216"/>
      <c r="R10" s="216"/>
      <c r="T10" s="216"/>
      <c r="V10" s="216"/>
      <c r="X10" s="216"/>
    </row>
    <row r="11" spans="1:24" ht="15">
      <c r="A11" s="2" t="s">
        <v>170</v>
      </c>
      <c r="B11" s="2"/>
      <c r="C11" s="2"/>
      <c r="D11" s="140"/>
      <c r="E11" s="401"/>
      <c r="H11" s="140"/>
      <c r="J11" s="140"/>
      <c r="L11" s="140"/>
      <c r="N11" s="140"/>
      <c r="P11" s="140"/>
      <c r="R11" s="140"/>
      <c r="T11" s="140"/>
      <c r="V11" s="140"/>
      <c r="X11" s="140"/>
    </row>
    <row r="12" spans="1:24" ht="15">
      <c r="A12" s="2"/>
      <c r="B12" s="2" t="s">
        <v>169</v>
      </c>
      <c r="C12" s="2"/>
      <c r="D12" s="171">
        <f>+D9*0.105</f>
        <v>0</v>
      </c>
      <c r="E12" s="181"/>
      <c r="F12" s="171">
        <f>+F9*0.105</f>
        <v>0</v>
      </c>
      <c r="H12" s="171">
        <f>+H9*0.105</f>
        <v>0</v>
      </c>
      <c r="J12" s="171">
        <f>+J9*0.105</f>
        <v>0</v>
      </c>
      <c r="L12" s="171">
        <f>+L9*0.105</f>
        <v>0</v>
      </c>
      <c r="N12" s="171">
        <f>+N9*0.105</f>
        <v>0</v>
      </c>
      <c r="P12" s="171">
        <f>+P9*0.105</f>
        <v>0</v>
      </c>
      <c r="R12" s="171">
        <f>+R9*0.105</f>
        <v>0</v>
      </c>
      <c r="T12" s="171">
        <f>+T9*0.105</f>
        <v>0</v>
      </c>
      <c r="V12" s="171">
        <f>+V9*0.105</f>
        <v>0</v>
      </c>
      <c r="X12" s="171">
        <f>+X9*0.105</f>
        <v>23362874.955</v>
      </c>
    </row>
    <row r="13" spans="1:24" ht="15">
      <c r="A13" s="2"/>
      <c r="B13" s="2"/>
      <c r="C13" s="2"/>
      <c r="D13" s="140"/>
      <c r="E13" s="401"/>
      <c r="H13" s="140"/>
      <c r="J13" s="140"/>
      <c r="L13" s="140"/>
      <c r="N13" s="140"/>
      <c r="P13" s="140"/>
      <c r="R13" s="140"/>
      <c r="T13" s="140"/>
      <c r="V13" s="140"/>
      <c r="X13" s="140"/>
    </row>
    <row r="14" spans="1:24" ht="15">
      <c r="A14" s="2" t="s">
        <v>623</v>
      </c>
      <c r="B14" s="2"/>
      <c r="C14" s="2"/>
      <c r="D14" s="216"/>
      <c r="E14" s="216"/>
      <c r="F14" s="216"/>
      <c r="H14" s="216"/>
      <c r="J14" s="216"/>
      <c r="L14" s="216"/>
      <c r="N14" s="216"/>
      <c r="P14" s="216"/>
      <c r="R14" s="216"/>
      <c r="T14" s="216"/>
      <c r="V14" s="216"/>
      <c r="X14" s="216"/>
    </row>
    <row r="15" spans="1:24" ht="15">
      <c r="A15" s="2"/>
      <c r="B15" s="2" t="s">
        <v>504</v>
      </c>
      <c r="C15" s="2"/>
      <c r="D15" s="216"/>
      <c r="E15" s="216"/>
      <c r="F15" s="216"/>
      <c r="H15" s="216"/>
      <c r="J15" s="216"/>
      <c r="L15" s="216"/>
      <c r="N15" s="216"/>
      <c r="P15" s="216"/>
      <c r="R15" s="216"/>
      <c r="T15" s="216"/>
      <c r="V15" s="216"/>
      <c r="X15" s="216">
        <f>1085000+252000</f>
        <v>1337000</v>
      </c>
    </row>
    <row r="16" spans="1:24" ht="15">
      <c r="A16" s="2"/>
      <c r="B16" s="2" t="s">
        <v>180</v>
      </c>
      <c r="C16" s="2"/>
      <c r="D16" s="181"/>
      <c r="E16" s="181"/>
      <c r="F16" s="181"/>
      <c r="H16" s="181"/>
      <c r="J16" s="181"/>
      <c r="L16" s="181"/>
      <c r="N16" s="181"/>
      <c r="P16" s="181"/>
      <c r="R16" s="181"/>
      <c r="T16" s="181"/>
      <c r="V16" s="181"/>
      <c r="X16" s="181">
        <v>1510000</v>
      </c>
    </row>
    <row r="17" spans="1:24" ht="15">
      <c r="A17" s="2"/>
      <c r="B17" s="2" t="s">
        <v>164</v>
      </c>
      <c r="C17" s="2"/>
      <c r="D17" s="181"/>
      <c r="E17" s="181"/>
      <c r="F17" s="181"/>
      <c r="H17" s="181"/>
      <c r="J17" s="181"/>
      <c r="L17" s="181"/>
      <c r="N17" s="181"/>
      <c r="P17" s="181"/>
      <c r="R17" s="181"/>
      <c r="T17" s="181"/>
      <c r="V17" s="181"/>
      <c r="X17" s="181">
        <f>150000+760000+225000+145000+335000</f>
        <v>1615000</v>
      </c>
    </row>
    <row r="18" spans="1:24" ht="15">
      <c r="A18" s="2"/>
      <c r="B18" s="2" t="s">
        <v>171</v>
      </c>
      <c r="C18" s="2"/>
      <c r="D18" s="181"/>
      <c r="E18" s="181"/>
      <c r="F18" s="181"/>
      <c r="H18" s="181"/>
      <c r="J18" s="181"/>
      <c r="L18" s="181"/>
      <c r="N18" s="181"/>
      <c r="P18" s="181"/>
      <c r="R18" s="181"/>
      <c r="T18" s="181"/>
      <c r="V18" s="181"/>
      <c r="X18" s="181">
        <v>0</v>
      </c>
    </row>
    <row r="19" spans="1:24" ht="15">
      <c r="A19" s="2"/>
      <c r="B19" s="2" t="s">
        <v>172</v>
      </c>
      <c r="C19" s="2"/>
      <c r="D19" s="181"/>
      <c r="E19" s="181"/>
      <c r="F19" s="181"/>
      <c r="H19" s="181"/>
      <c r="J19" s="181"/>
      <c r="L19" s="181"/>
      <c r="N19" s="181"/>
      <c r="P19" s="181"/>
      <c r="R19" s="181"/>
      <c r="T19" s="181"/>
      <c r="V19" s="181"/>
      <c r="X19" s="181">
        <v>422940</v>
      </c>
    </row>
    <row r="20" spans="1:30" ht="15">
      <c r="A20" s="2"/>
      <c r="B20" s="2" t="s">
        <v>173</v>
      </c>
      <c r="C20" s="2"/>
      <c r="D20" s="171"/>
      <c r="E20" s="181"/>
      <c r="F20" s="171"/>
      <c r="G20" s="150"/>
      <c r="H20" s="171"/>
      <c r="I20" s="150"/>
      <c r="J20" s="171"/>
      <c r="K20" s="150"/>
      <c r="L20" s="171"/>
      <c r="M20" s="150"/>
      <c r="N20" s="171"/>
      <c r="O20" s="150"/>
      <c r="P20" s="171"/>
      <c r="Q20" s="150"/>
      <c r="R20" s="171"/>
      <c r="S20" s="150"/>
      <c r="T20" s="171"/>
      <c r="U20" s="150"/>
      <c r="V20" s="171"/>
      <c r="W20" s="150"/>
      <c r="X20" s="171">
        <f>10311000+81183</f>
        <v>10392183</v>
      </c>
      <c r="Y20" s="150"/>
      <c r="Z20" s="150"/>
      <c r="AA20" s="150"/>
      <c r="AB20" s="150"/>
      <c r="AC20" s="150"/>
      <c r="AD20" s="150"/>
    </row>
    <row r="21" spans="1:30" ht="15">
      <c r="A21" s="2"/>
      <c r="B21" s="2"/>
      <c r="C21" s="2"/>
      <c r="D21" s="181"/>
      <c r="E21" s="181"/>
      <c r="F21" s="181"/>
      <c r="G21" s="150"/>
      <c r="H21" s="181"/>
      <c r="I21" s="150"/>
      <c r="J21" s="181"/>
      <c r="K21" s="150"/>
      <c r="L21" s="181"/>
      <c r="M21" s="150"/>
      <c r="N21" s="181"/>
      <c r="O21" s="150"/>
      <c r="P21" s="181"/>
      <c r="Q21" s="150"/>
      <c r="R21" s="181"/>
      <c r="S21" s="150"/>
      <c r="T21" s="181"/>
      <c r="U21" s="150"/>
      <c r="V21" s="181"/>
      <c r="W21" s="150"/>
      <c r="X21" s="181"/>
      <c r="Y21" s="150"/>
      <c r="Z21" s="150"/>
      <c r="AA21" s="150"/>
      <c r="AB21" s="150"/>
      <c r="AC21" s="150"/>
      <c r="AD21" s="150"/>
    </row>
    <row r="22" spans="1:30" ht="15">
      <c r="A22" s="2"/>
      <c r="B22" s="2"/>
      <c r="C22" s="2" t="s">
        <v>179</v>
      </c>
      <c r="D22" s="181">
        <f>SUM(D15:D20)</f>
        <v>0</v>
      </c>
      <c r="E22" s="181"/>
      <c r="F22" s="181">
        <f>SUM(F15:F20)</f>
        <v>0</v>
      </c>
      <c r="G22" s="150"/>
      <c r="H22" s="181">
        <f>SUM(H15:H20)</f>
        <v>0</v>
      </c>
      <c r="I22" s="150"/>
      <c r="J22" s="181">
        <f>SUM(J15:J20)</f>
        <v>0</v>
      </c>
      <c r="K22" s="150"/>
      <c r="L22" s="181">
        <f>SUM(L15:L20)</f>
        <v>0</v>
      </c>
      <c r="M22" s="150"/>
      <c r="N22" s="181">
        <f>SUM(N15:N20)</f>
        <v>0</v>
      </c>
      <c r="O22" s="150"/>
      <c r="P22" s="181">
        <f>SUM(P15:P20)</f>
        <v>0</v>
      </c>
      <c r="Q22" s="150"/>
      <c r="R22" s="181">
        <f>SUM(R15:R20)</f>
        <v>0</v>
      </c>
      <c r="S22" s="150"/>
      <c r="T22" s="181">
        <f>SUM(T15:T20)</f>
        <v>0</v>
      </c>
      <c r="U22" s="150"/>
      <c r="V22" s="181">
        <f>SUM(V15:V20)</f>
        <v>0</v>
      </c>
      <c r="W22" s="150"/>
      <c r="X22" s="181">
        <f>SUM(X15:X20)</f>
        <v>15277123</v>
      </c>
      <c r="Y22" s="150"/>
      <c r="Z22" s="150"/>
      <c r="AA22" s="150"/>
      <c r="AB22" s="150"/>
      <c r="AC22" s="150"/>
      <c r="AD22" s="150"/>
    </row>
    <row r="23" spans="1:30" ht="15">
      <c r="A23" s="2" t="s">
        <v>163</v>
      </c>
      <c r="B23" s="2"/>
      <c r="C23" s="2"/>
      <c r="D23" s="181"/>
      <c r="E23" s="181"/>
      <c r="F23" s="181"/>
      <c r="G23" s="150"/>
      <c r="H23" s="181"/>
      <c r="I23" s="150"/>
      <c r="J23" s="181"/>
      <c r="K23" s="150"/>
      <c r="L23" s="181"/>
      <c r="M23" s="150"/>
      <c r="N23" s="181"/>
      <c r="O23" s="150"/>
      <c r="P23" s="181"/>
      <c r="Q23" s="150"/>
      <c r="R23" s="181"/>
      <c r="S23" s="150"/>
      <c r="T23" s="181"/>
      <c r="U23" s="150"/>
      <c r="V23" s="181"/>
      <c r="W23" s="150"/>
      <c r="X23" s="181"/>
      <c r="Y23" s="150"/>
      <c r="Z23" s="150"/>
      <c r="AA23" s="150"/>
      <c r="AB23" s="150"/>
      <c r="AC23" s="150"/>
      <c r="AD23" s="150"/>
    </row>
    <row r="24" spans="1:24" ht="15">
      <c r="A24" s="2"/>
      <c r="B24" s="2" t="s">
        <v>504</v>
      </c>
      <c r="C24" s="2"/>
      <c r="D24" s="167"/>
      <c r="E24" s="181"/>
      <c r="F24" s="167"/>
      <c r="H24" s="167"/>
      <c r="J24" s="167"/>
      <c r="L24" s="167"/>
      <c r="N24" s="167"/>
      <c r="P24" s="167"/>
      <c r="R24" s="167"/>
      <c r="T24" s="167"/>
      <c r="V24" s="167"/>
      <c r="X24" s="167">
        <v>0</v>
      </c>
    </row>
    <row r="25" spans="1:24" ht="15">
      <c r="A25" s="2"/>
      <c r="B25" s="2" t="s">
        <v>180</v>
      </c>
      <c r="C25" s="2"/>
      <c r="D25" s="167"/>
      <c r="E25" s="181"/>
      <c r="F25" s="167"/>
      <c r="H25" s="167"/>
      <c r="J25" s="167"/>
      <c r="L25" s="167"/>
      <c r="N25" s="167"/>
      <c r="P25" s="167"/>
      <c r="R25" s="167"/>
      <c r="T25" s="167"/>
      <c r="V25" s="167"/>
      <c r="X25" s="167">
        <v>-1615000</v>
      </c>
    </row>
    <row r="26" spans="1:24" ht="15">
      <c r="A26" s="2"/>
      <c r="B26" s="2" t="s">
        <v>164</v>
      </c>
      <c r="C26" s="2"/>
      <c r="D26" s="181"/>
      <c r="E26" s="181"/>
      <c r="F26" s="167"/>
      <c r="H26" s="167"/>
      <c r="J26" s="167"/>
      <c r="L26" s="167"/>
      <c r="N26" s="167"/>
      <c r="P26" s="167"/>
      <c r="R26" s="167"/>
      <c r="T26" s="167"/>
      <c r="V26" s="167"/>
      <c r="X26" s="167">
        <v>-1510000</v>
      </c>
    </row>
    <row r="27" spans="1:24" ht="15">
      <c r="A27" s="2"/>
      <c r="B27" s="2" t="s">
        <v>172</v>
      </c>
      <c r="C27" s="2"/>
      <c r="D27" s="167"/>
      <c r="E27" s="181"/>
      <c r="F27" s="167"/>
      <c r="H27" s="167"/>
      <c r="J27" s="167"/>
      <c r="L27" s="167"/>
      <c r="N27" s="167"/>
      <c r="P27" s="167"/>
      <c r="R27" s="167"/>
      <c r="T27" s="167"/>
      <c r="V27" s="167"/>
      <c r="X27" s="167">
        <f>-79102-411810</f>
        <v>-490912</v>
      </c>
    </row>
    <row r="28" spans="1:24" ht="15">
      <c r="A28" s="2"/>
      <c r="B28" s="2" t="s">
        <v>173</v>
      </c>
      <c r="C28" s="2"/>
      <c r="D28" s="167"/>
      <c r="E28" s="181"/>
      <c r="F28" s="167"/>
      <c r="H28" s="167"/>
      <c r="J28" s="167"/>
      <c r="L28" s="167"/>
      <c r="N28" s="167"/>
      <c r="P28" s="167"/>
      <c r="R28" s="167"/>
      <c r="T28" s="167"/>
      <c r="V28" s="167"/>
      <c r="X28" s="167">
        <v>-10311000</v>
      </c>
    </row>
    <row r="29" spans="1:24" ht="15">
      <c r="A29" s="2"/>
      <c r="B29" s="2" t="s">
        <v>165</v>
      </c>
      <c r="C29" s="2"/>
      <c r="D29" s="171"/>
      <c r="E29" s="181"/>
      <c r="F29" s="171"/>
      <c r="H29" s="171"/>
      <c r="J29" s="171"/>
      <c r="L29" s="171"/>
      <c r="N29" s="171"/>
      <c r="P29" s="171"/>
      <c r="R29" s="171"/>
      <c r="T29" s="171"/>
      <c r="V29" s="171"/>
      <c r="X29" s="171">
        <v>-469304</v>
      </c>
    </row>
    <row r="30" spans="1:24" ht="15">
      <c r="A30" s="2"/>
      <c r="B30" s="2"/>
      <c r="C30" s="2"/>
      <c r="D30" s="167"/>
      <c r="E30" s="181"/>
      <c r="F30" s="167"/>
      <c r="H30" s="167"/>
      <c r="J30" s="167"/>
      <c r="L30" s="167"/>
      <c r="N30" s="167"/>
      <c r="P30" s="167"/>
      <c r="R30" s="167"/>
      <c r="T30" s="167"/>
      <c r="V30" s="167"/>
      <c r="X30" s="167"/>
    </row>
    <row r="31" spans="1:24" ht="15">
      <c r="A31" s="2" t="s">
        <v>176</v>
      </c>
      <c r="B31" s="2"/>
      <c r="C31" s="2"/>
      <c r="D31" s="171">
        <f>D22+SUM(D24:D29)</f>
        <v>0</v>
      </c>
      <c r="E31" s="181"/>
      <c r="F31" s="171">
        <f>F22+SUM(F24:F29)</f>
        <v>0</v>
      </c>
      <c r="H31" s="171">
        <f>H22+SUM(H24:H29)</f>
        <v>0</v>
      </c>
      <c r="J31" s="171">
        <f>J22+SUM(J24:J29)</f>
        <v>0</v>
      </c>
      <c r="L31" s="171">
        <f>L22+SUM(L24:L29)</f>
        <v>0</v>
      </c>
      <c r="N31" s="171">
        <f>N22+SUM(N24:N29)</f>
        <v>0</v>
      </c>
      <c r="P31" s="171">
        <f>P22+SUM(P24:P29)</f>
        <v>0</v>
      </c>
      <c r="R31" s="171">
        <f>R22+SUM(R24:R29)</f>
        <v>0</v>
      </c>
      <c r="T31" s="171">
        <f>T22+SUM(T24:T29)</f>
        <v>0</v>
      </c>
      <c r="V31" s="171">
        <f>V22+SUM(V24:V29)</f>
        <v>0</v>
      </c>
      <c r="X31" s="171">
        <f>X22+SUM(X24:X29)</f>
        <v>880907</v>
      </c>
    </row>
    <row r="32" spans="1:24" ht="15">
      <c r="A32" s="2"/>
      <c r="B32" s="2"/>
      <c r="C32" s="2"/>
      <c r="D32" s="181"/>
      <c r="E32" s="181"/>
      <c r="F32" s="181"/>
      <c r="H32" s="181"/>
      <c r="J32" s="181"/>
      <c r="L32" s="181"/>
      <c r="N32" s="181"/>
      <c r="P32" s="181"/>
      <c r="R32" s="181"/>
      <c r="T32" s="181"/>
      <c r="V32" s="181"/>
      <c r="X32" s="181"/>
    </row>
    <row r="33" spans="1:26" ht="15.75" thickBot="1">
      <c r="A33" s="2" t="s">
        <v>177</v>
      </c>
      <c r="B33" s="2"/>
      <c r="C33" s="2"/>
      <c r="D33" s="222">
        <f>D12-D31</f>
        <v>0</v>
      </c>
      <c r="E33" s="216"/>
      <c r="F33" s="222">
        <f>F12-F31</f>
        <v>0</v>
      </c>
      <c r="G33" s="165"/>
      <c r="H33" s="222">
        <f>H12-H31</f>
        <v>0</v>
      </c>
      <c r="I33" s="165"/>
      <c r="J33" s="222">
        <f>J12-J31</f>
        <v>0</v>
      </c>
      <c r="K33" s="165"/>
      <c r="L33" s="222">
        <f>L12-L31</f>
        <v>0</v>
      </c>
      <c r="M33" s="165"/>
      <c r="N33" s="222">
        <f>N12-N31</f>
        <v>0</v>
      </c>
      <c r="O33" s="165"/>
      <c r="P33" s="222">
        <f>P12-P31</f>
        <v>0</v>
      </c>
      <c r="Q33" s="165"/>
      <c r="R33" s="222">
        <f>R12-R31</f>
        <v>0</v>
      </c>
      <c r="S33" s="165"/>
      <c r="T33" s="222">
        <f>T12-T31</f>
        <v>0</v>
      </c>
      <c r="U33" s="165"/>
      <c r="V33" s="222">
        <f>V12-V31</f>
        <v>0</v>
      </c>
      <c r="W33" s="165"/>
      <c r="X33" s="222">
        <f>X12-X31</f>
        <v>22481967.955</v>
      </c>
      <c r="Y33" s="165"/>
      <c r="Z33" s="165"/>
    </row>
    <row r="34" spans="1:24" ht="15.75" thickTop="1">
      <c r="A34" s="2"/>
      <c r="B34" s="2"/>
      <c r="C34" s="2"/>
      <c r="D34" s="167"/>
      <c r="E34" s="181"/>
      <c r="F34" s="167"/>
      <c r="H34" s="167"/>
      <c r="J34" s="167"/>
      <c r="L34" s="167"/>
      <c r="N34" s="167"/>
      <c r="P34" s="167"/>
      <c r="R34" s="167"/>
      <c r="T34" s="167"/>
      <c r="V34" s="167"/>
      <c r="X34" s="167"/>
    </row>
    <row r="35" spans="1:24" ht="15">
      <c r="A35" s="2" t="s">
        <v>178</v>
      </c>
      <c r="B35" s="2"/>
      <c r="C35" s="2"/>
      <c r="D35" s="497" t="e">
        <f>D33/D12</f>
        <v>#DIV/0!</v>
      </c>
      <c r="E35" s="505"/>
      <c r="F35" s="369" t="e">
        <f>F33/F12</f>
        <v>#DIV/0!</v>
      </c>
      <c r="H35" s="369" t="e">
        <f>H33/H12</f>
        <v>#DIV/0!</v>
      </c>
      <c r="J35" s="369" t="e">
        <f>J33/J12</f>
        <v>#DIV/0!</v>
      </c>
      <c r="L35" s="369" t="e">
        <f>L33/L12</f>
        <v>#DIV/0!</v>
      </c>
      <c r="N35" s="369" t="e">
        <f>N33/N12</f>
        <v>#DIV/0!</v>
      </c>
      <c r="P35" s="369" t="e">
        <f>P33/P12</f>
        <v>#DIV/0!</v>
      </c>
      <c r="R35" s="369" t="e">
        <f>R33/R12</f>
        <v>#DIV/0!</v>
      </c>
      <c r="T35" s="369" t="e">
        <f>T33/T12</f>
        <v>#DIV/0!</v>
      </c>
      <c r="V35" s="369" t="e">
        <f>V33/V12</f>
        <v>#DIV/0!</v>
      </c>
      <c r="X35" s="369">
        <f>X33/X12</f>
        <v>0.9622945805387075</v>
      </c>
    </row>
    <row r="36" spans="1:24" ht="15">
      <c r="A36" s="2"/>
      <c r="B36" s="2"/>
      <c r="C36" s="2"/>
      <c r="D36" s="167"/>
      <c r="E36" s="181"/>
      <c r="F36" s="167"/>
      <c r="H36" s="167"/>
      <c r="J36" s="167"/>
      <c r="L36" s="167"/>
      <c r="N36" s="167"/>
      <c r="P36" s="167"/>
      <c r="R36" s="167"/>
      <c r="T36" s="167"/>
      <c r="V36" s="167"/>
      <c r="X36" s="167"/>
    </row>
    <row r="37" spans="1:24" ht="15">
      <c r="A37" s="2"/>
      <c r="B37" s="2"/>
      <c r="C37" s="2"/>
      <c r="D37" s="185"/>
      <c r="E37" s="160"/>
      <c r="F37" s="185"/>
      <c r="H37" s="185"/>
      <c r="J37" s="185"/>
      <c r="L37" s="185"/>
      <c r="N37" s="185"/>
      <c r="P37" s="185"/>
      <c r="R37" s="185"/>
      <c r="T37" s="185"/>
      <c r="V37" s="185"/>
      <c r="X37" s="185"/>
    </row>
    <row r="38" spans="1:24" ht="15">
      <c r="A38" s="2" t="s">
        <v>175</v>
      </c>
      <c r="B38" s="2"/>
      <c r="C38" s="2"/>
      <c r="D38" s="213">
        <f>+D9*0.055</f>
        <v>0</v>
      </c>
      <c r="E38" s="216"/>
      <c r="F38" s="213">
        <f>+F9*0.055</f>
        <v>0</v>
      </c>
      <c r="H38" s="213">
        <f>+H9*0.055</f>
        <v>0</v>
      </c>
      <c r="J38" s="213">
        <f>+J9*0.055</f>
        <v>0</v>
      </c>
      <c r="L38" s="213">
        <f>+L9*0.055</f>
        <v>0</v>
      </c>
      <c r="N38" s="213">
        <f>+N9*0.055</f>
        <v>0</v>
      </c>
      <c r="P38" s="213">
        <f>+P9*0.055</f>
        <v>0</v>
      </c>
      <c r="R38" s="213">
        <f>+R9*0.055</f>
        <v>0</v>
      </c>
      <c r="T38" s="213">
        <f>+T9*0.055</f>
        <v>0</v>
      </c>
      <c r="V38" s="213">
        <f>+V9*0.055</f>
        <v>0</v>
      </c>
      <c r="X38" s="213">
        <f>+X9*0.055</f>
        <v>12237696.405</v>
      </c>
    </row>
    <row r="39" spans="1:24" ht="15">
      <c r="A39" s="2"/>
      <c r="B39" s="2" t="s">
        <v>599</v>
      </c>
      <c r="C39" s="2"/>
      <c r="D39" s="185"/>
      <c r="E39" s="160"/>
      <c r="F39" s="185"/>
      <c r="H39" s="185"/>
      <c r="J39" s="185"/>
      <c r="L39" s="185"/>
      <c r="N39" s="185"/>
      <c r="P39" s="185"/>
      <c r="R39" s="185"/>
      <c r="T39" s="185"/>
      <c r="V39" s="185"/>
      <c r="X39" s="185"/>
    </row>
    <row r="40" spans="1:24" ht="15">
      <c r="A40" s="2"/>
      <c r="B40" s="2"/>
      <c r="C40" s="2"/>
      <c r="D40" s="185"/>
      <c r="E40" s="160"/>
      <c r="F40" s="185"/>
      <c r="H40" s="185"/>
      <c r="J40" s="185"/>
      <c r="L40" s="185"/>
      <c r="N40" s="185"/>
      <c r="P40" s="185"/>
      <c r="R40" s="185"/>
      <c r="T40" s="185"/>
      <c r="V40" s="185"/>
      <c r="X40" s="185"/>
    </row>
    <row r="41" spans="1:24" ht="15">
      <c r="A41" s="2" t="s">
        <v>179</v>
      </c>
      <c r="B41" s="2"/>
      <c r="C41" s="2"/>
      <c r="D41" s="185">
        <f>D22</f>
        <v>0</v>
      </c>
      <c r="E41" s="160"/>
      <c r="F41" s="185">
        <f>F22</f>
        <v>0</v>
      </c>
      <c r="H41" s="185">
        <f>H22</f>
        <v>0</v>
      </c>
      <c r="J41" s="185">
        <f>J22</f>
        <v>0</v>
      </c>
      <c r="L41" s="185">
        <f>L22</f>
        <v>0</v>
      </c>
      <c r="N41" s="185">
        <f>N22</f>
        <v>0</v>
      </c>
      <c r="P41" s="185">
        <f>P22</f>
        <v>0</v>
      </c>
      <c r="R41" s="185">
        <f>R22</f>
        <v>0</v>
      </c>
      <c r="T41" s="185">
        <f>T22</f>
        <v>0</v>
      </c>
      <c r="V41" s="185">
        <f>V22</f>
        <v>0</v>
      </c>
      <c r="X41" s="185">
        <f>X22</f>
        <v>15277123</v>
      </c>
    </row>
    <row r="42" spans="1:24" ht="15">
      <c r="A42" s="2" t="s">
        <v>163</v>
      </c>
      <c r="B42" s="2"/>
      <c r="C42" s="2"/>
      <c r="D42" s="167"/>
      <c r="E42" s="181"/>
      <c r="F42" s="167"/>
      <c r="H42" s="167"/>
      <c r="J42" s="167"/>
      <c r="L42" s="167"/>
      <c r="N42" s="167"/>
      <c r="P42" s="167"/>
      <c r="R42" s="167"/>
      <c r="T42" s="167"/>
      <c r="V42" s="167"/>
      <c r="X42" s="167"/>
    </row>
    <row r="43" spans="1:24" ht="15">
      <c r="A43" s="2"/>
      <c r="B43" s="2" t="str">
        <f aca="true" t="shared" si="0" ref="B43:B48">B24</f>
        <v>General Obligation Bonds</v>
      </c>
      <c r="C43" s="2"/>
      <c r="D43" s="167">
        <f aca="true" t="shared" si="1" ref="D43:F48">D24</f>
        <v>0</v>
      </c>
      <c r="E43" s="181"/>
      <c r="F43" s="167">
        <f t="shared" si="1"/>
        <v>0</v>
      </c>
      <c r="H43" s="167">
        <f aca="true" t="shared" si="2" ref="H43:H48">H24</f>
        <v>0</v>
      </c>
      <c r="J43" s="167">
        <f aca="true" t="shared" si="3" ref="J43:J48">J24</f>
        <v>0</v>
      </c>
      <c r="L43" s="167">
        <f aca="true" t="shared" si="4" ref="L43:L48">L24</f>
        <v>0</v>
      </c>
      <c r="N43" s="167">
        <f aca="true" t="shared" si="5" ref="N43:N48">N24</f>
        <v>0</v>
      </c>
      <c r="P43" s="167">
        <f aca="true" t="shared" si="6" ref="P43:P48">P24</f>
        <v>0</v>
      </c>
      <c r="R43" s="167">
        <f aca="true" t="shared" si="7" ref="R43:R48">R24</f>
        <v>0</v>
      </c>
      <c r="T43" s="167">
        <f aca="true" t="shared" si="8" ref="T43:T48">T24</f>
        <v>0</v>
      </c>
      <c r="V43" s="167">
        <f aca="true" t="shared" si="9" ref="V43:V48">V24</f>
        <v>0</v>
      </c>
      <c r="X43" s="167">
        <f aca="true" t="shared" si="10" ref="X43:X48">X24</f>
        <v>0</v>
      </c>
    </row>
    <row r="44" spans="1:24" ht="15">
      <c r="A44" s="2"/>
      <c r="B44" s="2" t="str">
        <f t="shared" si="0"/>
        <v>General Obligation Revenue Notes/Bonds</v>
      </c>
      <c r="C44" s="2"/>
      <c r="D44" s="167">
        <f t="shared" si="1"/>
        <v>0</v>
      </c>
      <c r="E44" s="181"/>
      <c r="F44" s="167">
        <f t="shared" si="1"/>
        <v>0</v>
      </c>
      <c r="H44" s="167">
        <f t="shared" si="2"/>
        <v>0</v>
      </c>
      <c r="J44" s="167">
        <f t="shared" si="3"/>
        <v>0</v>
      </c>
      <c r="L44" s="167">
        <f t="shared" si="4"/>
        <v>0</v>
      </c>
      <c r="N44" s="167">
        <f t="shared" si="5"/>
        <v>0</v>
      </c>
      <c r="P44" s="167">
        <f t="shared" si="6"/>
        <v>0</v>
      </c>
      <c r="R44" s="167">
        <f t="shared" si="7"/>
        <v>0</v>
      </c>
      <c r="T44" s="167">
        <f t="shared" si="8"/>
        <v>0</v>
      </c>
      <c r="V44" s="167">
        <f t="shared" si="9"/>
        <v>0</v>
      </c>
      <c r="X44" s="167">
        <f t="shared" si="10"/>
        <v>-1615000</v>
      </c>
    </row>
    <row r="45" spans="1:24" ht="15">
      <c r="A45" s="2"/>
      <c r="B45" s="2" t="str">
        <f t="shared" si="0"/>
        <v>Special Assessment Bonds</v>
      </c>
      <c r="C45" s="2"/>
      <c r="D45" s="167">
        <f t="shared" si="1"/>
        <v>0</v>
      </c>
      <c r="E45" s="181"/>
      <c r="F45" s="167">
        <f t="shared" si="1"/>
        <v>0</v>
      </c>
      <c r="H45" s="167">
        <f t="shared" si="2"/>
        <v>0</v>
      </c>
      <c r="J45" s="167">
        <f t="shared" si="3"/>
        <v>0</v>
      </c>
      <c r="L45" s="167">
        <f t="shared" si="4"/>
        <v>0</v>
      </c>
      <c r="N45" s="167">
        <f t="shared" si="5"/>
        <v>0</v>
      </c>
      <c r="P45" s="167">
        <f t="shared" si="6"/>
        <v>0</v>
      </c>
      <c r="R45" s="167">
        <f t="shared" si="7"/>
        <v>0</v>
      </c>
      <c r="T45" s="167">
        <f t="shared" si="8"/>
        <v>0</v>
      </c>
      <c r="V45" s="167">
        <f t="shared" si="9"/>
        <v>0</v>
      </c>
      <c r="X45" s="167">
        <f t="shared" si="10"/>
        <v>-1510000</v>
      </c>
    </row>
    <row r="46" spans="1:24" ht="15">
      <c r="A46" s="2"/>
      <c r="B46" s="2" t="str">
        <f t="shared" si="0"/>
        <v>OPWC Loans</v>
      </c>
      <c r="C46" s="2"/>
      <c r="D46" s="167">
        <f t="shared" si="1"/>
        <v>0</v>
      </c>
      <c r="E46" s="181"/>
      <c r="F46" s="167">
        <f t="shared" si="1"/>
        <v>0</v>
      </c>
      <c r="H46" s="167">
        <f t="shared" si="2"/>
        <v>0</v>
      </c>
      <c r="J46" s="167">
        <f t="shared" si="3"/>
        <v>0</v>
      </c>
      <c r="L46" s="167">
        <f t="shared" si="4"/>
        <v>0</v>
      </c>
      <c r="N46" s="167">
        <f t="shared" si="5"/>
        <v>0</v>
      </c>
      <c r="P46" s="167">
        <f t="shared" si="6"/>
        <v>0</v>
      </c>
      <c r="R46" s="167">
        <f t="shared" si="7"/>
        <v>0</v>
      </c>
      <c r="T46" s="167">
        <f t="shared" si="8"/>
        <v>0</v>
      </c>
      <c r="V46" s="167">
        <f t="shared" si="9"/>
        <v>0</v>
      </c>
      <c r="X46" s="167">
        <f t="shared" si="10"/>
        <v>-490912</v>
      </c>
    </row>
    <row r="47" spans="1:24" ht="15">
      <c r="A47" s="2"/>
      <c r="B47" s="2" t="str">
        <f t="shared" si="0"/>
        <v>OWDA Loans</v>
      </c>
      <c r="C47" s="2"/>
      <c r="D47" s="167">
        <f t="shared" si="1"/>
        <v>0</v>
      </c>
      <c r="E47" s="181"/>
      <c r="F47" s="167">
        <f t="shared" si="1"/>
        <v>0</v>
      </c>
      <c r="H47" s="167">
        <f t="shared" si="2"/>
        <v>0</v>
      </c>
      <c r="J47" s="167">
        <f t="shared" si="3"/>
        <v>0</v>
      </c>
      <c r="L47" s="167">
        <f t="shared" si="4"/>
        <v>0</v>
      </c>
      <c r="N47" s="167">
        <f t="shared" si="5"/>
        <v>0</v>
      </c>
      <c r="P47" s="167">
        <f t="shared" si="6"/>
        <v>0</v>
      </c>
      <c r="R47" s="167">
        <f t="shared" si="7"/>
        <v>0</v>
      </c>
      <c r="T47" s="167">
        <f t="shared" si="8"/>
        <v>0</v>
      </c>
      <c r="V47" s="167">
        <f t="shared" si="9"/>
        <v>0</v>
      </c>
      <c r="X47" s="167">
        <f t="shared" si="10"/>
        <v>-10311000</v>
      </c>
    </row>
    <row r="48" spans="1:24" ht="15">
      <c r="A48" s="2"/>
      <c r="B48" s="2" t="str">
        <f t="shared" si="0"/>
        <v>General Obligation Bond Retirement Fund Balance</v>
      </c>
      <c r="C48" s="2"/>
      <c r="D48" s="171">
        <f t="shared" si="1"/>
        <v>0</v>
      </c>
      <c r="E48" s="181"/>
      <c r="F48" s="171">
        <f t="shared" si="1"/>
        <v>0</v>
      </c>
      <c r="H48" s="171">
        <f t="shared" si="2"/>
        <v>0</v>
      </c>
      <c r="I48" s="370"/>
      <c r="J48" s="171">
        <f t="shared" si="3"/>
        <v>0</v>
      </c>
      <c r="L48" s="171">
        <f t="shared" si="4"/>
        <v>0</v>
      </c>
      <c r="N48" s="171">
        <f t="shared" si="5"/>
        <v>0</v>
      </c>
      <c r="P48" s="171">
        <f t="shared" si="6"/>
        <v>0</v>
      </c>
      <c r="R48" s="171">
        <f t="shared" si="7"/>
        <v>0</v>
      </c>
      <c r="T48" s="171">
        <f t="shared" si="8"/>
        <v>0</v>
      </c>
      <c r="V48" s="171">
        <f t="shared" si="9"/>
        <v>0</v>
      </c>
      <c r="X48" s="171">
        <f t="shared" si="10"/>
        <v>-469304</v>
      </c>
    </row>
    <row r="49" spans="1:24" ht="15">
      <c r="A49" s="2"/>
      <c r="B49" s="2"/>
      <c r="C49" s="2"/>
      <c r="D49" s="167"/>
      <c r="E49" s="181"/>
      <c r="F49" s="167"/>
      <c r="H49" s="167"/>
      <c r="J49" s="167"/>
      <c r="L49" s="167"/>
      <c r="N49" s="167"/>
      <c r="P49" s="167"/>
      <c r="R49" s="167"/>
      <c r="T49" s="167"/>
      <c r="V49" s="167"/>
      <c r="X49" s="167"/>
    </row>
    <row r="50" spans="1:24" ht="15">
      <c r="A50" s="2" t="s">
        <v>167</v>
      </c>
      <c r="B50" s="2"/>
      <c r="C50" s="2"/>
      <c r="D50" s="171">
        <f>D41+SUM(D43:D48)</f>
        <v>0</v>
      </c>
      <c r="E50" s="181"/>
      <c r="F50" s="171">
        <f>F41+SUM(F43:F48)</f>
        <v>0</v>
      </c>
      <c r="H50" s="171">
        <f>H41+SUM(H43:H48)</f>
        <v>0</v>
      </c>
      <c r="J50" s="171">
        <f>J41+SUM(J43:J48)</f>
        <v>0</v>
      </c>
      <c r="L50" s="171">
        <f>L41+SUM(L43:L48)</f>
        <v>0</v>
      </c>
      <c r="N50" s="171">
        <f>N41+SUM(N43:N48)</f>
        <v>0</v>
      </c>
      <c r="P50" s="171">
        <f>P41+SUM(P43:P48)</f>
        <v>0</v>
      </c>
      <c r="R50" s="171">
        <f>R41+SUM(R43:R48)</f>
        <v>0</v>
      </c>
      <c r="T50" s="171">
        <f>T41+SUM(T43:T48)</f>
        <v>0</v>
      </c>
      <c r="V50" s="171">
        <f>V41+SUM(V43:V48)</f>
        <v>0</v>
      </c>
      <c r="X50" s="171">
        <f>X41+SUM(X43:X48)</f>
        <v>880907</v>
      </c>
    </row>
    <row r="51" spans="1:24" ht="15">
      <c r="A51" s="2"/>
      <c r="B51" s="2"/>
      <c r="C51" s="2"/>
      <c r="D51" s="185"/>
      <c r="E51" s="160"/>
      <c r="F51" s="185"/>
      <c r="H51" s="185"/>
      <c r="J51" s="185"/>
      <c r="L51" s="185"/>
      <c r="N51" s="185"/>
      <c r="P51" s="185"/>
      <c r="R51" s="185"/>
      <c r="T51" s="185"/>
      <c r="V51" s="185"/>
      <c r="X51" s="185"/>
    </row>
    <row r="52" spans="1:24" ht="15.75" thickBot="1">
      <c r="A52" s="2" t="s">
        <v>168</v>
      </c>
      <c r="B52" s="2"/>
      <c r="C52" s="2"/>
      <c r="D52" s="222">
        <f>+D38-D50</f>
        <v>0</v>
      </c>
      <c r="E52" s="216"/>
      <c r="F52" s="222">
        <f>+F38-F50</f>
        <v>0</v>
      </c>
      <c r="H52" s="222">
        <f>+H38-H50</f>
        <v>0</v>
      </c>
      <c r="J52" s="222">
        <f>+J38-J50</f>
        <v>0</v>
      </c>
      <c r="L52" s="222">
        <f>+L38-L50</f>
        <v>0</v>
      </c>
      <c r="N52" s="222">
        <f>+N38-N50</f>
        <v>0</v>
      </c>
      <c r="P52" s="222">
        <f>+P38-P50</f>
        <v>0</v>
      </c>
      <c r="R52" s="222">
        <f>+R38-R50</f>
        <v>0</v>
      </c>
      <c r="T52" s="222">
        <f>+T38-T50</f>
        <v>0</v>
      </c>
      <c r="V52" s="222">
        <f>+V38-V50</f>
        <v>0</v>
      </c>
      <c r="X52" s="222">
        <f>+X38-X50</f>
        <v>11356789.405</v>
      </c>
    </row>
    <row r="53" spans="1:24" s="245" customFormat="1" ht="15.75" thickTop="1">
      <c r="A53" s="371"/>
      <c r="B53" s="371"/>
      <c r="C53" s="371"/>
      <c r="D53" s="249"/>
      <c r="E53" s="570"/>
      <c r="F53" s="249"/>
      <c r="G53" s="371"/>
      <c r="H53" s="249"/>
      <c r="J53" s="249"/>
      <c r="L53" s="249"/>
      <c r="N53" s="249"/>
      <c r="P53" s="249"/>
      <c r="R53" s="249"/>
      <c r="T53" s="249"/>
      <c r="V53" s="249"/>
      <c r="X53" s="249"/>
    </row>
    <row r="54" spans="1:24" ht="15">
      <c r="A54" s="2" t="s">
        <v>174</v>
      </c>
      <c r="B54" s="2"/>
      <c r="C54" s="2"/>
      <c r="D54" s="185"/>
      <c r="E54" s="185"/>
      <c r="F54" s="185"/>
      <c r="G54" s="2"/>
      <c r="H54" s="185"/>
      <c r="J54" s="185"/>
      <c r="L54" s="185"/>
      <c r="N54" s="185"/>
      <c r="P54" s="185"/>
      <c r="R54" s="185"/>
      <c r="T54" s="185"/>
      <c r="V54" s="185"/>
      <c r="X54" s="185"/>
    </row>
    <row r="55" spans="2:24" ht="15">
      <c r="B55" s="2" t="s">
        <v>175</v>
      </c>
      <c r="C55" s="2"/>
      <c r="D55" s="372" t="e">
        <f>D52/D38</f>
        <v>#DIV/0!</v>
      </c>
      <c r="E55" s="372"/>
      <c r="F55" s="372" t="e">
        <f>F52/F38</f>
        <v>#DIV/0!</v>
      </c>
      <c r="G55" s="373"/>
      <c r="H55" s="372" t="e">
        <f>H52/H38</f>
        <v>#DIV/0!</v>
      </c>
      <c r="I55" s="374"/>
      <c r="J55" s="372" t="e">
        <f>J52/J38</f>
        <v>#DIV/0!</v>
      </c>
      <c r="K55" s="374"/>
      <c r="L55" s="372" t="e">
        <f>L52/L38</f>
        <v>#DIV/0!</v>
      </c>
      <c r="M55" s="374"/>
      <c r="N55" s="372" t="e">
        <f>N52/N38</f>
        <v>#DIV/0!</v>
      </c>
      <c r="O55" s="374"/>
      <c r="P55" s="372" t="e">
        <f>P52/P38</f>
        <v>#DIV/0!</v>
      </c>
      <c r="Q55" s="374"/>
      <c r="R55" s="372" t="e">
        <f>R52/R38</f>
        <v>#DIV/0!</v>
      </c>
      <c r="S55" s="374"/>
      <c r="T55" s="372" t="e">
        <f>T52/T38</f>
        <v>#DIV/0!</v>
      </c>
      <c r="U55" s="374"/>
      <c r="V55" s="372" t="e">
        <f>V52/V38</f>
        <v>#DIV/0!</v>
      </c>
      <c r="W55" s="374"/>
      <c r="X55" s="372">
        <f>X52/X38</f>
        <v>0.9280169264829871</v>
      </c>
    </row>
    <row r="56" spans="1:24" ht="15">
      <c r="A56" s="2"/>
      <c r="B56" s="2"/>
      <c r="C56" s="2"/>
      <c r="D56" s="2"/>
      <c r="E56" s="185"/>
      <c r="F56" s="185"/>
      <c r="G56" s="2"/>
      <c r="H56" s="185"/>
      <c r="J56" s="185"/>
      <c r="L56" s="185"/>
      <c r="N56" s="185"/>
      <c r="P56" s="185"/>
      <c r="R56" s="185"/>
      <c r="T56" s="185"/>
      <c r="V56" s="185"/>
      <c r="X56" s="185"/>
    </row>
    <row r="57" spans="1:24" ht="15">
      <c r="A57" s="2" t="s">
        <v>166</v>
      </c>
      <c r="B57" s="2"/>
      <c r="C57" s="2"/>
      <c r="D57" s="2"/>
      <c r="E57" s="185"/>
      <c r="F57" s="185"/>
      <c r="G57" s="2"/>
      <c r="H57" s="185"/>
      <c r="J57" s="185"/>
      <c r="L57" s="185"/>
      <c r="N57" s="185"/>
      <c r="P57" s="185"/>
      <c r="R57" s="185"/>
      <c r="T57" s="185"/>
      <c r="V57" s="185"/>
      <c r="X57" s="185"/>
    </row>
    <row r="58" spans="1:7" ht="15">
      <c r="A58" s="2"/>
      <c r="B58" s="2"/>
      <c r="C58" s="2"/>
      <c r="D58" s="2"/>
      <c r="E58" s="185"/>
      <c r="F58" s="185"/>
      <c r="G58" s="2"/>
    </row>
  </sheetData>
  <printOptions horizontalCentered="1"/>
  <pageMargins left="0.9" right="0.9" top="0.5" bottom="0.5" header="0.5" footer="0.5"/>
  <pageSetup firstPageNumber="20" useFirstPageNumber="1" fitToWidth="0" horizontalDpi="600" verticalDpi="600" orientation="portrait" scale="75" r:id="rId1"/>
  <headerFooter alignWithMargins="0">
    <oddFooter>&amp;C&amp;"Times New Roman,Regular"&amp;11- S&amp;P -</oddFooter>
  </headerFooter>
  <colBreaks count="1" manualBreakCount="1">
    <brk id="11" max="64" man="1"/>
  </colBreaks>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36" sqref="A36"/>
    </sheetView>
  </sheetViews>
  <sheetFormatPr defaultColWidth="9.140625" defaultRowHeight="12.75"/>
  <cols>
    <col min="1" max="1" width="11.00390625" style="2" customWidth="1"/>
    <col min="2" max="2" width="1.7109375" style="2" customWidth="1"/>
    <col min="3" max="3" width="13.57421875" style="18" customWidth="1"/>
    <col min="4" max="4" width="1.7109375" style="18" customWidth="1"/>
    <col min="5" max="5" width="13.57421875" style="18" customWidth="1"/>
    <col min="6" max="6" width="1.7109375" style="18" customWidth="1"/>
    <col min="7" max="7" width="13.57421875" style="18" customWidth="1"/>
    <col min="8" max="8" width="1.7109375" style="18" customWidth="1"/>
    <col min="9" max="9" width="15.7109375" style="18" customWidth="1"/>
    <col min="10" max="10" width="1.7109375" style="18" customWidth="1"/>
    <col min="11" max="11" width="15.7109375" style="18" customWidth="1"/>
    <col min="12" max="12" width="1.7109375" style="18" customWidth="1"/>
    <col min="13" max="13" width="12.140625" style="488" customWidth="1"/>
    <col min="14" max="14" width="2.140625" style="2" hidden="1" customWidth="1"/>
    <col min="15" max="16384" width="9.140625" style="2" customWidth="1"/>
  </cols>
  <sheetData>
    <row r="1" spans="1:14" s="278" customFormat="1" ht="15.75">
      <c r="A1" s="19" t="str">
        <f>'Net Assets by Component'!A1</f>
        <v>Sample City, Ohio</v>
      </c>
      <c r="B1" s="19"/>
      <c r="C1" s="19"/>
      <c r="D1" s="19"/>
      <c r="E1" s="19"/>
      <c r="F1" s="19"/>
      <c r="G1" s="19"/>
      <c r="H1" s="19"/>
      <c r="I1" s="19"/>
      <c r="J1" s="19"/>
      <c r="K1" s="19"/>
      <c r="L1" s="19"/>
      <c r="M1" s="19"/>
      <c r="N1" s="412"/>
    </row>
    <row r="2" spans="1:14" s="8" customFormat="1" ht="15">
      <c r="A2" s="276" t="s">
        <v>546</v>
      </c>
      <c r="B2" s="276"/>
      <c r="C2" s="276"/>
      <c r="D2" s="276"/>
      <c r="E2" s="276"/>
      <c r="F2" s="276"/>
      <c r="G2" s="276"/>
      <c r="H2" s="276"/>
      <c r="I2" s="276"/>
      <c r="J2" s="276"/>
      <c r="K2" s="276"/>
      <c r="L2" s="276"/>
      <c r="M2" s="276"/>
      <c r="N2" s="379"/>
    </row>
    <row r="3" spans="1:14" s="8" customFormat="1" ht="15">
      <c r="A3" s="276" t="s">
        <v>610</v>
      </c>
      <c r="B3" s="276"/>
      <c r="C3" s="276"/>
      <c r="D3" s="276"/>
      <c r="E3" s="276"/>
      <c r="F3" s="276"/>
      <c r="G3" s="276"/>
      <c r="H3" s="276"/>
      <c r="I3" s="276"/>
      <c r="J3" s="276"/>
      <c r="K3" s="276"/>
      <c r="L3" s="276"/>
      <c r="M3" s="276"/>
      <c r="N3" s="379"/>
    </row>
    <row r="4" spans="1:14" s="8" customFormat="1" ht="15">
      <c r="A4" s="332" t="s">
        <v>7</v>
      </c>
      <c r="B4" s="332"/>
      <c r="C4" s="332"/>
      <c r="D4" s="332"/>
      <c r="E4" s="332"/>
      <c r="F4" s="332"/>
      <c r="G4" s="332"/>
      <c r="H4" s="332"/>
      <c r="I4" s="332"/>
      <c r="J4" s="332"/>
      <c r="K4" s="332"/>
      <c r="L4" s="332"/>
      <c r="M4" s="332"/>
      <c r="N4" s="379"/>
    </row>
    <row r="5" spans="1:14" s="8" customFormat="1" ht="15.75" thickBot="1">
      <c r="A5" s="283"/>
      <c r="B5" s="283"/>
      <c r="C5" s="566"/>
      <c r="D5" s="566"/>
      <c r="E5" s="566"/>
      <c r="F5" s="566"/>
      <c r="G5" s="566"/>
      <c r="H5" s="566"/>
      <c r="I5" s="566"/>
      <c r="J5" s="566"/>
      <c r="K5" s="566"/>
      <c r="L5" s="566"/>
      <c r="M5" s="567"/>
      <c r="N5" s="568"/>
    </row>
    <row r="6" spans="2:13" ht="15.75" thickTop="1">
      <c r="B6" s="11"/>
      <c r="D6" s="182"/>
      <c r="E6" s="182"/>
      <c r="F6" s="182"/>
      <c r="G6" s="182"/>
      <c r="I6" s="182"/>
      <c r="J6" s="182"/>
      <c r="K6" s="182"/>
      <c r="L6" s="182"/>
      <c r="M6" s="494"/>
    </row>
    <row r="7" spans="3:13" s="9" customFormat="1" ht="15">
      <c r="C7" s="17" t="s">
        <v>85</v>
      </c>
      <c r="D7" s="17"/>
      <c r="E7" s="17" t="s">
        <v>197</v>
      </c>
      <c r="F7" s="17"/>
      <c r="G7" s="17"/>
      <c r="H7" s="17"/>
      <c r="I7" s="565" t="s">
        <v>92</v>
      </c>
      <c r="J7" s="565"/>
      <c r="K7" s="565"/>
      <c r="L7" s="17"/>
      <c r="M7" s="488"/>
    </row>
    <row r="8" spans="3:13" s="9" customFormat="1" ht="15">
      <c r="C8" s="17" t="s">
        <v>547</v>
      </c>
      <c r="D8" s="17"/>
      <c r="E8" s="17" t="s">
        <v>494</v>
      </c>
      <c r="F8" s="17"/>
      <c r="G8" s="17" t="s">
        <v>549</v>
      </c>
      <c r="H8" s="17"/>
      <c r="J8" s="17"/>
      <c r="L8" s="17"/>
      <c r="M8" s="488"/>
    </row>
    <row r="9" spans="1:13" s="9" customFormat="1" ht="15">
      <c r="A9" s="10" t="s">
        <v>108</v>
      </c>
      <c r="C9" s="495" t="s">
        <v>548</v>
      </c>
      <c r="D9" s="17"/>
      <c r="E9" s="495" t="s">
        <v>612</v>
      </c>
      <c r="F9" s="17"/>
      <c r="G9" s="495" t="s">
        <v>45</v>
      </c>
      <c r="H9" s="17"/>
      <c r="I9" s="495" t="s">
        <v>550</v>
      </c>
      <c r="J9" s="17"/>
      <c r="K9" s="495" t="s">
        <v>54</v>
      </c>
      <c r="L9" s="17"/>
      <c r="M9" s="10" t="s">
        <v>495</v>
      </c>
    </row>
    <row r="10" spans="1:13" s="9" customFormat="1" ht="15">
      <c r="A10" s="12"/>
      <c r="C10" s="496"/>
      <c r="D10" s="17"/>
      <c r="E10" s="496"/>
      <c r="F10" s="17"/>
      <c r="G10" s="496"/>
      <c r="H10" s="17"/>
      <c r="I10" s="496"/>
      <c r="J10" s="17"/>
      <c r="K10" s="496"/>
      <c r="L10" s="17"/>
      <c r="M10" s="12"/>
    </row>
    <row r="11" spans="1:13" s="514" customFormat="1" ht="15">
      <c r="A11" s="514">
        <v>2006</v>
      </c>
      <c r="C11" s="311"/>
      <c r="D11" s="541"/>
      <c r="E11" s="311"/>
      <c r="F11" s="541"/>
      <c r="G11" s="478">
        <f>+C11-E11</f>
        <v>0</v>
      </c>
      <c r="H11" s="541"/>
      <c r="I11" s="478"/>
      <c r="J11" s="18"/>
      <c r="K11" s="478"/>
      <c r="L11" s="18"/>
      <c r="M11" s="488" t="e">
        <f>+G11/(I11+K11)</f>
        <v>#DIV/0!</v>
      </c>
    </row>
    <row r="12" spans="3:13" s="9" customFormat="1" ht="15">
      <c r="C12" s="496"/>
      <c r="D12" s="17"/>
      <c r="E12" s="542"/>
      <c r="F12" s="17"/>
      <c r="G12" s="496"/>
      <c r="H12" s="17"/>
      <c r="I12" s="496"/>
      <c r="J12" s="17"/>
      <c r="K12" s="496"/>
      <c r="L12" s="17"/>
      <c r="M12" s="12"/>
    </row>
    <row r="13" spans="1:13" ht="15">
      <c r="A13" s="270">
        <v>2005</v>
      </c>
      <c r="G13" s="18">
        <f>+C13-E13</f>
        <v>0</v>
      </c>
      <c r="M13" s="488" t="e">
        <f>+G13/(I13+K13)</f>
        <v>#DIV/0!</v>
      </c>
    </row>
    <row r="14" spans="1:13" s="9" customFormat="1" ht="15">
      <c r="A14" s="12"/>
      <c r="C14" s="496"/>
      <c r="D14" s="17"/>
      <c r="E14" s="496"/>
      <c r="F14" s="17"/>
      <c r="G14" s="496"/>
      <c r="H14" s="17"/>
      <c r="I14" s="496"/>
      <c r="J14" s="17"/>
      <c r="K14" s="496"/>
      <c r="L14" s="17"/>
      <c r="M14" s="12"/>
    </row>
    <row r="15" spans="1:13" ht="15">
      <c r="A15" s="13">
        <v>2004</v>
      </c>
      <c r="G15" s="18">
        <f>+C15-E15</f>
        <v>0</v>
      </c>
      <c r="M15" s="488" t="e">
        <f>+G15/(I15+K15)</f>
        <v>#DIV/0!</v>
      </c>
    </row>
    <row r="16" ht="15">
      <c r="A16" s="12"/>
    </row>
    <row r="17" spans="1:13" ht="15">
      <c r="A17" s="13">
        <v>2003</v>
      </c>
      <c r="G17" s="18">
        <f>+C17-E17</f>
        <v>0</v>
      </c>
      <c r="M17" s="488" t="e">
        <f>+G17/(I17+K17)</f>
        <v>#DIV/0!</v>
      </c>
    </row>
    <row r="19" spans="1:13" ht="15">
      <c r="A19" s="13">
        <v>2002</v>
      </c>
      <c r="G19" s="18">
        <f>+C19-E19</f>
        <v>0</v>
      </c>
      <c r="M19" s="488" t="e">
        <f>+G19/(I19+K19)</f>
        <v>#DIV/0!</v>
      </c>
    </row>
    <row r="20" ht="15">
      <c r="A20" s="13"/>
    </row>
    <row r="21" spans="1:13" ht="15">
      <c r="A21" s="13">
        <v>2001</v>
      </c>
      <c r="G21" s="18">
        <f>+C21-E21</f>
        <v>0</v>
      </c>
      <c r="M21" s="488" t="e">
        <f>+G21/(I21+K21)</f>
        <v>#DIV/0!</v>
      </c>
    </row>
    <row r="22" ht="15">
      <c r="A22" s="13"/>
    </row>
    <row r="23" spans="1:13" ht="15">
      <c r="A23" s="13">
        <v>2000</v>
      </c>
      <c r="G23" s="18">
        <f>+C23-E23</f>
        <v>0</v>
      </c>
      <c r="M23" s="488" t="e">
        <f>+G23/(I23+K23)</f>
        <v>#DIV/0!</v>
      </c>
    </row>
    <row r="24" ht="15">
      <c r="A24" s="13"/>
    </row>
    <row r="25" spans="1:13" ht="15">
      <c r="A25" s="13">
        <v>1999</v>
      </c>
      <c r="G25" s="18">
        <f>+C25-E25</f>
        <v>0</v>
      </c>
      <c r="M25" s="488" t="e">
        <f>+G25/(I25+K25)</f>
        <v>#DIV/0!</v>
      </c>
    </row>
    <row r="26" ht="15">
      <c r="A26" s="13"/>
    </row>
    <row r="27" spans="1:13" ht="15">
      <c r="A27" s="13">
        <v>1998</v>
      </c>
      <c r="G27" s="18">
        <f>+C27-E27</f>
        <v>0</v>
      </c>
      <c r="M27" s="488" t="e">
        <f>+G27/(I27+K27)</f>
        <v>#DIV/0!</v>
      </c>
    </row>
    <row r="28" ht="15">
      <c r="A28" s="13"/>
    </row>
    <row r="29" spans="1:13" ht="15">
      <c r="A29" s="13">
        <v>1997</v>
      </c>
      <c r="G29" s="18">
        <f>+C29-E29</f>
        <v>0</v>
      </c>
      <c r="M29" s="488" t="e">
        <f>+G29/(I29+K29)</f>
        <v>#DIV/0!</v>
      </c>
    </row>
    <row r="30" ht="15">
      <c r="A30" s="13"/>
    </row>
    <row r="31" ht="15">
      <c r="A31" s="2" t="s">
        <v>613</v>
      </c>
    </row>
    <row r="32" ht="15">
      <c r="A32" s="2" t="s">
        <v>608</v>
      </c>
    </row>
    <row r="33" ht="15">
      <c r="A33" s="2" t="s">
        <v>609</v>
      </c>
    </row>
    <row r="35" ht="15">
      <c r="A35" s="2" t="s">
        <v>611</v>
      </c>
    </row>
    <row r="36" ht="15">
      <c r="A36" s="381"/>
    </row>
  </sheetData>
  <printOptions horizontalCentered="1"/>
  <pageMargins left="0.9" right="0.9" top="0.5" bottom="0.5" header="0.5" footer="0.5"/>
  <pageSetup fitToHeight="1" fitToWidth="1" horizontalDpi="600" verticalDpi="600" orientation="portrait" scale="82" r:id="rId1"/>
  <headerFooter alignWithMargins="0">
    <oddFooter>&amp;C&amp;"Times New Roman,Regular"&amp;11- S&amp;P -</oddFooter>
  </headerFooter>
  <colBreaks count="1" manualBreakCount="1">
    <brk id="1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SheetLayoutView="100" workbookViewId="0" topLeftCell="A1">
      <selection activeCell="A12" sqref="A12"/>
    </sheetView>
  </sheetViews>
  <sheetFormatPr defaultColWidth="9.140625" defaultRowHeight="12.75"/>
  <cols>
    <col min="1" max="1" width="38.28125" style="145" bestFit="1" customWidth="1"/>
    <col min="2" max="2" width="1.7109375" style="145" customWidth="1"/>
    <col min="3" max="3" width="17.28125" style="145" customWidth="1"/>
    <col min="4" max="4" width="2.8515625" style="145" customWidth="1"/>
    <col min="5" max="5" width="16.421875" style="145" customWidth="1"/>
    <col min="6" max="6" width="1.57421875" style="402" customWidth="1"/>
    <col min="7" max="13" width="9.140625" style="402" customWidth="1"/>
    <col min="14" max="16384" width="9.140625" style="145" customWidth="1"/>
  </cols>
  <sheetData>
    <row r="1" spans="1:13" s="153" customFormat="1" ht="15">
      <c r="A1" s="281" t="str">
        <f>'Net Assets by Component'!A1</f>
        <v>Sample City, Ohio</v>
      </c>
      <c r="B1" s="281"/>
      <c r="C1" s="281"/>
      <c r="D1" s="281"/>
      <c r="E1" s="281"/>
      <c r="F1" s="281"/>
      <c r="G1" s="402"/>
      <c r="H1" s="402"/>
      <c r="I1" s="402"/>
      <c r="J1" s="402"/>
      <c r="K1" s="402"/>
      <c r="L1" s="402"/>
      <c r="M1" s="402"/>
    </row>
    <row r="2" spans="1:13" s="153" customFormat="1" ht="15">
      <c r="A2" s="274" t="s">
        <v>185</v>
      </c>
      <c r="B2" s="274"/>
      <c r="C2" s="274"/>
      <c r="D2" s="274"/>
      <c r="E2" s="274"/>
      <c r="F2" s="274"/>
      <c r="G2" s="402"/>
      <c r="H2" s="402"/>
      <c r="I2" s="402"/>
      <c r="J2" s="402"/>
      <c r="K2" s="402"/>
      <c r="L2" s="402"/>
      <c r="M2" s="402"/>
    </row>
    <row r="3" spans="1:13" s="153" customFormat="1" ht="15">
      <c r="A3" s="275" t="s">
        <v>492</v>
      </c>
      <c r="B3" s="275"/>
      <c r="C3" s="275"/>
      <c r="D3" s="275"/>
      <c r="E3" s="275"/>
      <c r="F3" s="275"/>
      <c r="G3" s="402"/>
      <c r="H3" s="402"/>
      <c r="I3" s="402"/>
      <c r="J3" s="402"/>
      <c r="K3" s="402"/>
      <c r="L3" s="402"/>
      <c r="M3" s="402"/>
    </row>
    <row r="4" spans="1:13" s="379" customFormat="1" ht="15.75" thickBot="1">
      <c r="A4" s="403"/>
      <c r="B4" s="403"/>
      <c r="C4" s="403"/>
      <c r="D4" s="403"/>
      <c r="E4" s="403"/>
      <c r="F4" s="403"/>
      <c r="G4" s="402"/>
      <c r="H4" s="402"/>
      <c r="I4" s="402"/>
      <c r="J4" s="404"/>
      <c r="K4" s="404"/>
      <c r="L4" s="404"/>
      <c r="M4" s="404"/>
    </row>
    <row r="5" spans="6:13" s="138" customFormat="1" ht="15.75" thickTop="1">
      <c r="F5" s="402"/>
      <c r="G5" s="402"/>
      <c r="H5" s="402"/>
      <c r="I5" s="402"/>
      <c r="J5" s="302"/>
      <c r="K5" s="302"/>
      <c r="L5" s="302"/>
      <c r="M5" s="302"/>
    </row>
    <row r="6" spans="1:13" s="138" customFormat="1" ht="15">
      <c r="A6" s="406" t="s">
        <v>570</v>
      </c>
      <c r="B6" s="406"/>
      <c r="C6" s="406"/>
      <c r="D6" s="406"/>
      <c r="E6" s="406"/>
      <c r="F6" s="406"/>
      <c r="G6" s="402"/>
      <c r="H6" s="402"/>
      <c r="I6" s="402"/>
      <c r="J6" s="302"/>
      <c r="K6" s="302"/>
      <c r="L6" s="302"/>
      <c r="M6" s="302"/>
    </row>
    <row r="7" spans="1:13" s="138" customFormat="1" ht="15">
      <c r="A7" s="407"/>
      <c r="B7" s="407"/>
      <c r="C7" s="407"/>
      <c r="D7" s="407"/>
      <c r="E7" s="407"/>
      <c r="F7" s="402"/>
      <c r="G7" s="402"/>
      <c r="H7" s="402"/>
      <c r="I7" s="402"/>
      <c r="J7" s="302"/>
      <c r="K7" s="302"/>
      <c r="L7" s="302"/>
      <c r="M7" s="302"/>
    </row>
    <row r="8" spans="1:13" s="138" customFormat="1" ht="15">
      <c r="A8" s="407"/>
      <c r="B8" s="407"/>
      <c r="C8" s="407"/>
      <c r="D8" s="407"/>
      <c r="E8" s="409" t="s">
        <v>146</v>
      </c>
      <c r="F8" s="409"/>
      <c r="G8" s="402"/>
      <c r="H8" s="402"/>
      <c r="I8" s="402"/>
      <c r="J8" s="302"/>
      <c r="K8" s="302"/>
      <c r="L8" s="302"/>
      <c r="M8" s="302"/>
    </row>
    <row r="9" spans="1:13" s="138" customFormat="1" ht="15">
      <c r="A9" s="407"/>
      <c r="B9" s="407"/>
      <c r="C9" s="407"/>
      <c r="D9" s="407"/>
      <c r="E9" s="409" t="s">
        <v>490</v>
      </c>
      <c r="F9" s="409"/>
      <c r="G9" s="402"/>
      <c r="H9" s="402"/>
      <c r="I9" s="402"/>
      <c r="J9" s="302"/>
      <c r="K9" s="302"/>
      <c r="L9" s="302"/>
      <c r="M9" s="302"/>
    </row>
    <row r="10" spans="1:13" s="2" customFormat="1" ht="15.75" customHeight="1">
      <c r="A10" s="10" t="s">
        <v>203</v>
      </c>
      <c r="B10" s="405"/>
      <c r="C10" s="289" t="s">
        <v>204</v>
      </c>
      <c r="D10" s="405"/>
      <c r="E10" s="410" t="s">
        <v>491</v>
      </c>
      <c r="F10" s="410"/>
      <c r="G10" s="402"/>
      <c r="H10" s="402"/>
      <c r="I10" s="402"/>
      <c r="J10" s="302"/>
      <c r="K10" s="302"/>
      <c r="L10" s="302"/>
      <c r="M10" s="302"/>
    </row>
    <row r="11" spans="1:13" s="2" customFormat="1" ht="15">
      <c r="A11" s="11"/>
      <c r="B11" s="11"/>
      <c r="C11" s="160"/>
      <c r="D11" s="11"/>
      <c r="E11" s="402"/>
      <c r="F11" s="402"/>
      <c r="G11" s="402"/>
      <c r="H11" s="402"/>
      <c r="I11" s="402"/>
      <c r="J11" s="302"/>
      <c r="K11" s="302"/>
      <c r="L11" s="302"/>
      <c r="M11" s="302"/>
    </row>
    <row r="12" spans="1:13" s="2" customFormat="1" ht="15">
      <c r="A12" s="145"/>
      <c r="C12" s="572"/>
      <c r="E12" s="605" t="e">
        <f>C12/$C$25</f>
        <v>#DIV/0!</v>
      </c>
      <c r="F12" s="605"/>
      <c r="G12" s="402"/>
      <c r="H12" s="402"/>
      <c r="I12" s="402"/>
      <c r="J12" s="302"/>
      <c r="K12" s="302"/>
      <c r="L12" s="302"/>
      <c r="M12" s="302"/>
    </row>
    <row r="13" spans="1:13" s="2" customFormat="1" ht="15">
      <c r="A13" s="145"/>
      <c r="C13" s="409"/>
      <c r="E13" s="491" t="e">
        <f aca="true" t="shared" si="0" ref="E13:E19">C13/$C$25*100</f>
        <v>#DIV/0!</v>
      </c>
      <c r="F13" s="402"/>
      <c r="G13" s="402"/>
      <c r="H13" s="402"/>
      <c r="I13" s="402"/>
      <c r="J13" s="302"/>
      <c r="K13" s="302"/>
      <c r="L13" s="302"/>
      <c r="M13" s="302"/>
    </row>
    <row r="14" spans="3:5" ht="15">
      <c r="C14" s="409"/>
      <c r="E14" s="491" t="e">
        <f t="shared" si="0"/>
        <v>#DIV/0!</v>
      </c>
    </row>
    <row r="15" spans="1:13" s="2" customFormat="1" ht="15">
      <c r="A15" s="145"/>
      <c r="C15" s="409"/>
      <c r="E15" s="491" t="e">
        <f t="shared" si="0"/>
        <v>#DIV/0!</v>
      </c>
      <c r="F15" s="402"/>
      <c r="G15" s="402"/>
      <c r="H15" s="402"/>
      <c r="I15" s="402"/>
      <c r="J15" s="302"/>
      <c r="K15" s="302"/>
      <c r="L15" s="302"/>
      <c r="M15" s="302"/>
    </row>
    <row r="16" spans="1:13" s="2" customFormat="1" ht="15">
      <c r="A16" s="145"/>
      <c r="C16" s="409"/>
      <c r="E16" s="491" t="e">
        <f t="shared" si="0"/>
        <v>#DIV/0!</v>
      </c>
      <c r="F16" s="402"/>
      <c r="G16" s="402"/>
      <c r="H16" s="402"/>
      <c r="I16" s="402"/>
      <c r="J16" s="302"/>
      <c r="K16" s="302"/>
      <c r="L16" s="302"/>
      <c r="M16" s="302"/>
    </row>
    <row r="17" spans="1:13" s="2" customFormat="1" ht="15">
      <c r="A17" s="145"/>
      <c r="C17" s="409"/>
      <c r="E17" s="491" t="e">
        <f t="shared" si="0"/>
        <v>#DIV/0!</v>
      </c>
      <c r="F17" s="402"/>
      <c r="G17" s="402"/>
      <c r="H17" s="402"/>
      <c r="I17" s="402"/>
      <c r="J17" s="302"/>
      <c r="K17" s="302"/>
      <c r="L17" s="302"/>
      <c r="M17" s="302"/>
    </row>
    <row r="18" spans="1:13" s="2" customFormat="1" ht="15">
      <c r="A18" s="145"/>
      <c r="C18" s="409"/>
      <c r="E18" s="491" t="e">
        <f t="shared" si="0"/>
        <v>#DIV/0!</v>
      </c>
      <c r="F18" s="402"/>
      <c r="G18" s="402"/>
      <c r="H18" s="402"/>
      <c r="I18" s="402"/>
      <c r="J18" s="302"/>
      <c r="K18" s="302"/>
      <c r="L18" s="302"/>
      <c r="M18" s="302"/>
    </row>
    <row r="19" spans="1:13" s="2" customFormat="1" ht="15">
      <c r="A19" s="145"/>
      <c r="C19" s="409"/>
      <c r="E19" s="491" t="e">
        <f t="shared" si="0"/>
        <v>#DIV/0!</v>
      </c>
      <c r="F19" s="402"/>
      <c r="G19" s="402"/>
      <c r="H19" s="402"/>
      <c r="I19" s="402"/>
      <c r="J19" s="302"/>
      <c r="K19" s="302"/>
      <c r="L19" s="302"/>
      <c r="M19" s="302"/>
    </row>
    <row r="20" spans="1:13" s="2" customFormat="1" ht="15">
      <c r="A20" s="145"/>
      <c r="C20" s="409"/>
      <c r="D20" s="11"/>
      <c r="E20" s="491" t="e">
        <f>C20/$C$25*100</f>
        <v>#DIV/0!</v>
      </c>
      <c r="F20" s="402"/>
      <c r="G20" s="402"/>
      <c r="H20" s="402"/>
      <c r="I20" s="402"/>
      <c r="J20" s="302"/>
      <c r="K20" s="302"/>
      <c r="L20" s="302"/>
      <c r="M20" s="302"/>
    </row>
    <row r="21" spans="1:13" s="2" customFormat="1" ht="15">
      <c r="A21" s="145"/>
      <c r="C21" s="410"/>
      <c r="E21" s="492" t="e">
        <f>C21/$C$25*100</f>
        <v>#DIV/0!</v>
      </c>
      <c r="F21" s="582"/>
      <c r="G21" s="402"/>
      <c r="H21" s="402"/>
      <c r="I21" s="402"/>
      <c r="J21" s="302"/>
      <c r="K21" s="302"/>
      <c r="L21" s="302"/>
      <c r="M21" s="302"/>
    </row>
    <row r="22" spans="1:13" s="2" customFormat="1" ht="15">
      <c r="A22" s="145"/>
      <c r="C22" s="349"/>
      <c r="E22" s="490"/>
      <c r="F22" s="402"/>
      <c r="G22" s="402"/>
      <c r="H22" s="402"/>
      <c r="I22" s="402"/>
      <c r="J22" s="302"/>
      <c r="K22" s="302"/>
      <c r="L22" s="302"/>
      <c r="M22" s="302"/>
    </row>
    <row r="23" spans="1:6" ht="15.75" thickBot="1">
      <c r="A23" s="2" t="s">
        <v>109</v>
      </c>
      <c r="B23" s="2"/>
      <c r="C23" s="408">
        <f>SUM(C12:C21)</f>
        <v>0</v>
      </c>
      <c r="D23" s="2"/>
      <c r="E23" s="606" t="e">
        <f>C23/$C$25</f>
        <v>#DIV/0!</v>
      </c>
      <c r="F23" s="606"/>
    </row>
    <row r="24" spans="1:5" ht="15.75" thickTop="1">
      <c r="A24" s="2"/>
      <c r="B24" s="2"/>
      <c r="C24" s="302"/>
      <c r="D24" s="2"/>
      <c r="E24" s="402"/>
    </row>
    <row r="25" spans="1:13" s="140" customFormat="1" ht="15.75" thickBot="1">
      <c r="A25" s="185" t="s">
        <v>496</v>
      </c>
      <c r="B25" s="185"/>
      <c r="C25" s="411"/>
      <c r="D25" s="185"/>
      <c r="E25" s="402"/>
      <c r="F25" s="402"/>
      <c r="G25" s="402"/>
      <c r="H25" s="402"/>
      <c r="I25" s="402"/>
      <c r="J25" s="402"/>
      <c r="K25" s="402"/>
      <c r="L25" s="402"/>
      <c r="M25" s="402"/>
    </row>
    <row r="26" spans="1:5" ht="15.75" thickTop="1">
      <c r="A26" s="2"/>
      <c r="B26" s="2"/>
      <c r="C26" s="2"/>
      <c r="D26" s="2"/>
      <c r="E26" s="402"/>
    </row>
    <row r="27" spans="1:13" s="2" customFormat="1" ht="15">
      <c r="A27" s="406" t="s">
        <v>158</v>
      </c>
      <c r="B27" s="406"/>
      <c r="C27" s="406"/>
      <c r="D27" s="406"/>
      <c r="E27" s="402"/>
      <c r="F27" s="402"/>
      <c r="G27" s="402"/>
      <c r="H27" s="402"/>
      <c r="I27" s="402"/>
      <c r="J27" s="302"/>
      <c r="K27" s="302"/>
      <c r="L27" s="302"/>
      <c r="M27" s="302"/>
    </row>
    <row r="28" spans="1:13" s="2" customFormat="1" ht="15">
      <c r="A28" s="407"/>
      <c r="B28" s="407"/>
      <c r="C28" s="407"/>
      <c r="D28" s="407"/>
      <c r="E28" s="402"/>
      <c r="F28" s="402"/>
      <c r="G28" s="402"/>
      <c r="H28" s="402"/>
      <c r="I28" s="402"/>
      <c r="J28" s="302"/>
      <c r="K28" s="302"/>
      <c r="L28" s="302"/>
      <c r="M28" s="302"/>
    </row>
    <row r="29" spans="1:13" s="2" customFormat="1" ht="15.75" customHeight="1">
      <c r="A29" s="10" t="s">
        <v>203</v>
      </c>
      <c r="B29" s="405"/>
      <c r="C29" s="289" t="s">
        <v>204</v>
      </c>
      <c r="D29" s="405"/>
      <c r="E29" s="402"/>
      <c r="F29" s="402"/>
      <c r="G29" s="402"/>
      <c r="H29" s="402"/>
      <c r="I29" s="402"/>
      <c r="J29" s="302"/>
      <c r="K29" s="302"/>
      <c r="L29" s="302"/>
      <c r="M29" s="302"/>
    </row>
    <row r="30" spans="3:13" s="2" customFormat="1" ht="15">
      <c r="C30" s="11"/>
      <c r="E30" s="402"/>
      <c r="F30" s="402"/>
      <c r="G30" s="402"/>
      <c r="H30" s="402"/>
      <c r="I30" s="402"/>
      <c r="J30" s="302"/>
      <c r="K30" s="302"/>
      <c r="L30" s="302"/>
      <c r="M30" s="302"/>
    </row>
    <row r="31" spans="3:13" s="2" customFormat="1" ht="15">
      <c r="C31" s="409"/>
      <c r="E31" s="402"/>
      <c r="F31" s="402"/>
      <c r="G31" s="402"/>
      <c r="H31" s="402"/>
      <c r="I31" s="402"/>
      <c r="J31" s="302"/>
      <c r="K31" s="302"/>
      <c r="L31" s="302"/>
      <c r="M31" s="302"/>
    </row>
    <row r="32" spans="1:13" s="2" customFormat="1" ht="15">
      <c r="A32" s="145"/>
      <c r="C32" s="409"/>
      <c r="E32" s="402"/>
      <c r="F32" s="402"/>
      <c r="G32" s="402"/>
      <c r="H32" s="402"/>
      <c r="I32" s="402"/>
      <c r="J32" s="302"/>
      <c r="K32" s="302"/>
      <c r="L32" s="302"/>
      <c r="M32" s="302"/>
    </row>
    <row r="33" spans="1:13" s="2" customFormat="1" ht="15">
      <c r="A33" s="145"/>
      <c r="C33" s="409"/>
      <c r="E33" s="402"/>
      <c r="F33" s="402"/>
      <c r="G33" s="402"/>
      <c r="H33" s="402"/>
      <c r="I33" s="402"/>
      <c r="J33" s="302"/>
      <c r="K33" s="302"/>
      <c r="L33" s="302"/>
      <c r="M33" s="302"/>
    </row>
    <row r="34" spans="1:13" s="2" customFormat="1" ht="15">
      <c r="A34" s="145"/>
      <c r="C34" s="409"/>
      <c r="E34" s="402"/>
      <c r="F34" s="402"/>
      <c r="G34" s="402"/>
      <c r="H34" s="402"/>
      <c r="I34" s="402"/>
      <c r="J34" s="302"/>
      <c r="K34" s="302"/>
      <c r="L34" s="302"/>
      <c r="M34" s="302"/>
    </row>
    <row r="35" spans="1:13" s="2" customFormat="1" ht="15">
      <c r="A35" s="145"/>
      <c r="C35" s="409"/>
      <c r="E35" s="402"/>
      <c r="F35" s="402"/>
      <c r="G35" s="402"/>
      <c r="H35" s="402"/>
      <c r="I35" s="402"/>
      <c r="J35" s="302"/>
      <c r="K35" s="302"/>
      <c r="L35" s="302"/>
      <c r="M35" s="302"/>
    </row>
    <row r="36" spans="2:5" ht="15">
      <c r="B36" s="2"/>
      <c r="C36" s="409"/>
      <c r="D36" s="2"/>
      <c r="E36" s="402"/>
    </row>
    <row r="37" spans="2:5" ht="15">
      <c r="B37" s="2"/>
      <c r="C37" s="409"/>
      <c r="D37" s="2"/>
      <c r="E37" s="402"/>
    </row>
    <row r="38" spans="2:5" ht="15">
      <c r="B38" s="2"/>
      <c r="C38" s="409"/>
      <c r="D38" s="2"/>
      <c r="E38" s="402"/>
    </row>
    <row r="39" spans="2:5" ht="15">
      <c r="B39" s="2"/>
      <c r="C39" s="409"/>
      <c r="D39" s="2"/>
      <c r="E39" s="402"/>
    </row>
    <row r="40" spans="2:5" ht="15">
      <c r="B40" s="2"/>
      <c r="C40" s="410"/>
      <c r="D40" s="2"/>
      <c r="E40" s="402"/>
    </row>
    <row r="41" spans="1:5" ht="15">
      <c r="A41" s="2"/>
      <c r="B41" s="2"/>
      <c r="C41" s="349"/>
      <c r="D41" s="2"/>
      <c r="E41" s="402"/>
    </row>
    <row r="42" spans="1:5" ht="15.75" thickBot="1">
      <c r="A42" s="2" t="s">
        <v>109</v>
      </c>
      <c r="B42" s="2"/>
      <c r="C42" s="408">
        <f>SUM(C31:C40)</f>
        <v>0</v>
      </c>
      <c r="D42" s="2"/>
      <c r="E42" s="402"/>
    </row>
    <row r="43" spans="1:5" ht="15.75" thickTop="1">
      <c r="A43" s="2"/>
      <c r="B43" s="2"/>
      <c r="C43" s="302"/>
      <c r="D43" s="2"/>
      <c r="E43" s="402"/>
    </row>
    <row r="44" spans="1:5" ht="15.75" thickBot="1">
      <c r="A44" s="185" t="s">
        <v>496</v>
      </c>
      <c r="B44" s="2"/>
      <c r="C44" s="411" t="s">
        <v>257</v>
      </c>
      <c r="D44" s="2"/>
      <c r="E44" s="402"/>
    </row>
    <row r="45" spans="1:5" ht="15.75" thickTop="1">
      <c r="A45" s="2"/>
      <c r="B45" s="2"/>
      <c r="C45" s="11"/>
      <c r="D45" s="2"/>
      <c r="E45" s="402"/>
    </row>
    <row r="46" spans="1:5" ht="15">
      <c r="A46" s="2" t="s">
        <v>489</v>
      </c>
      <c r="B46" s="2"/>
      <c r="C46" s="2"/>
      <c r="D46" s="2"/>
      <c r="E46" s="2"/>
    </row>
    <row r="47" spans="1:5" ht="15">
      <c r="A47" s="2" t="s">
        <v>614</v>
      </c>
      <c r="B47" s="2"/>
      <c r="C47" s="2"/>
      <c r="D47" s="2"/>
      <c r="E47" s="2"/>
    </row>
    <row r="48" spans="1:5" ht="15">
      <c r="A48" s="2"/>
      <c r="B48" s="2"/>
      <c r="C48" s="2"/>
      <c r="D48" s="2"/>
      <c r="E48" s="2"/>
    </row>
    <row r="49" spans="1:5" ht="15">
      <c r="A49" s="145" t="s">
        <v>258</v>
      </c>
      <c r="B49" s="2"/>
      <c r="C49" s="2"/>
      <c r="D49" s="2"/>
      <c r="E49" s="2"/>
    </row>
  </sheetData>
  <mergeCells count="2">
    <mergeCell ref="E12:F12"/>
    <mergeCell ref="E23:F23"/>
  </mergeCells>
  <printOptions horizontalCentered="1"/>
  <pageMargins left="0.9" right="0.9" top="0.5" bottom="0.5" header="0.5" footer="0.5"/>
  <pageSetup fitToHeight="1" fitToWidth="1" horizontalDpi="600" verticalDpi="600" orientation="portrait" scale="97" r:id="rId1"/>
  <headerFooter alignWithMargins="0">
    <oddFooter>&amp;C&amp;"Times New Roman,Regular"&amp;11- S&amp;P -</oddFooter>
  </headerFooter>
</worksheet>
</file>

<file path=xl/worksheets/sheet16.xml><?xml version="1.0" encoding="utf-8"?>
<worksheet xmlns="http://schemas.openxmlformats.org/spreadsheetml/2006/main" xmlns:r="http://schemas.openxmlformats.org/officeDocument/2006/relationships">
  <dimension ref="A1:AA50"/>
  <sheetViews>
    <sheetView zoomScaleSheetLayoutView="100" workbookViewId="0" topLeftCell="A1">
      <selection activeCell="C12" sqref="C12"/>
    </sheetView>
  </sheetViews>
  <sheetFormatPr defaultColWidth="9.140625" defaultRowHeight="12.75"/>
  <cols>
    <col min="1" max="1" width="5.8515625" style="145" bestFit="1" customWidth="1"/>
    <col min="2" max="2" width="1.7109375" style="145" customWidth="1"/>
    <col min="3" max="3" width="12.7109375" style="145" customWidth="1"/>
    <col min="4" max="4" width="1.7109375" style="145" customWidth="1"/>
    <col min="5" max="5" width="14.57421875" style="145" bestFit="1" customWidth="1"/>
    <col min="6" max="6" width="1.7109375" style="145" customWidth="1"/>
    <col min="7" max="7" width="12.140625" style="145" bestFit="1" customWidth="1"/>
    <col min="8" max="8" width="1.7109375" style="145" customWidth="1"/>
    <col min="9" max="9" width="10.28125" style="145" customWidth="1"/>
    <col min="10" max="10" width="1.7109375" style="145" customWidth="1"/>
    <col min="11" max="11" width="10.7109375" style="145" customWidth="1"/>
    <col min="12" max="12" width="1.7109375" style="145" hidden="1" customWidth="1"/>
    <col min="13" max="13" width="13.00390625" style="145" customWidth="1"/>
    <col min="14" max="14" width="1.28515625" style="145" customWidth="1"/>
    <col min="15" max="15" width="1.7109375" style="145" customWidth="1"/>
    <col min="16" max="16" width="13.28125" style="145" customWidth="1"/>
    <col min="17" max="17" width="1.7109375" style="145" customWidth="1"/>
    <col min="18" max="18" width="14.00390625" style="145" customWidth="1"/>
    <col min="19" max="20" width="1.7109375" style="145" customWidth="1"/>
    <col min="21" max="21" width="13.421875" style="145" customWidth="1"/>
    <col min="22" max="22" width="1.7109375" style="145" customWidth="1"/>
    <col min="23" max="23" width="14.00390625" style="145" customWidth="1"/>
    <col min="24" max="26" width="9.140625" style="150" customWidth="1"/>
    <col min="27" max="16384" width="9.140625" style="145" customWidth="1"/>
  </cols>
  <sheetData>
    <row r="1" spans="1:26" s="153" customFormat="1" ht="15.75">
      <c r="A1" s="19" t="str">
        <f>'Net Assets by Component'!A1</f>
        <v>Sample City, Ohio</v>
      </c>
      <c r="B1" s="281"/>
      <c r="C1" s="281"/>
      <c r="D1" s="281"/>
      <c r="E1" s="281"/>
      <c r="F1" s="281"/>
      <c r="G1" s="355"/>
      <c r="H1" s="355"/>
      <c r="I1" s="281"/>
      <c r="J1" s="281"/>
      <c r="K1" s="141"/>
      <c r="P1" s="259"/>
      <c r="X1" s="189"/>
      <c r="Y1" s="189"/>
      <c r="Z1" s="189"/>
    </row>
    <row r="2" spans="1:26" s="153" customFormat="1" ht="15">
      <c r="A2" s="276" t="s">
        <v>181</v>
      </c>
      <c r="B2" s="274"/>
      <c r="C2" s="274"/>
      <c r="D2" s="274"/>
      <c r="E2" s="274"/>
      <c r="F2" s="274"/>
      <c r="G2" s="356"/>
      <c r="H2" s="356"/>
      <c r="I2" s="274"/>
      <c r="J2" s="274"/>
      <c r="K2" s="141"/>
      <c r="P2" s="259"/>
      <c r="X2" s="189"/>
      <c r="Y2" s="189"/>
      <c r="Z2" s="189"/>
    </row>
    <row r="3" spans="1:26" s="153" customFormat="1" ht="15">
      <c r="A3" s="277" t="s">
        <v>7</v>
      </c>
      <c r="B3" s="275"/>
      <c r="C3" s="275"/>
      <c r="D3" s="275"/>
      <c r="E3" s="275"/>
      <c r="F3" s="275"/>
      <c r="G3" s="287"/>
      <c r="H3" s="287"/>
      <c r="I3" s="275"/>
      <c r="J3" s="275"/>
      <c r="K3" s="141"/>
      <c r="P3" s="259"/>
      <c r="X3" s="189"/>
      <c r="Y3" s="189"/>
      <c r="Z3" s="189"/>
    </row>
    <row r="4" spans="1:26" s="153" customFormat="1" ht="15.75" thickBot="1">
      <c r="A4" s="383"/>
      <c r="B4" s="383"/>
      <c r="C4" s="383"/>
      <c r="D4" s="383"/>
      <c r="E4" s="383"/>
      <c r="F4" s="383"/>
      <c r="G4" s="384"/>
      <c r="H4" s="384"/>
      <c r="I4" s="383"/>
      <c r="J4" s="383"/>
      <c r="K4" s="190"/>
      <c r="L4" s="190"/>
      <c r="M4" s="190"/>
      <c r="N4" s="190"/>
      <c r="O4" s="190"/>
      <c r="P4" s="398"/>
      <c r="Q4" s="190"/>
      <c r="R4" s="190"/>
      <c r="S4" s="190"/>
      <c r="T4" s="190"/>
      <c r="U4" s="190"/>
      <c r="V4" s="190"/>
      <c r="W4" s="190"/>
      <c r="X4" s="189"/>
      <c r="Y4" s="189"/>
      <c r="Z4" s="189"/>
    </row>
    <row r="5" spans="1:10" ht="15.75" thickTop="1">
      <c r="A5" s="268"/>
      <c r="B5" s="268"/>
      <c r="C5" s="268"/>
      <c r="D5" s="268"/>
      <c r="E5" s="268"/>
      <c r="F5" s="268"/>
      <c r="G5" s="359"/>
      <c r="H5" s="359"/>
      <c r="I5" s="268"/>
      <c r="J5" s="268"/>
    </row>
    <row r="6" spans="1:21" ht="15">
      <c r="A6" s="268"/>
      <c r="B6" s="268"/>
      <c r="C6" s="268"/>
      <c r="D6" s="268"/>
      <c r="E6" s="268"/>
      <c r="F6" s="268"/>
      <c r="G6" s="359"/>
      <c r="H6" s="359"/>
      <c r="I6" s="268"/>
      <c r="J6" s="268"/>
      <c r="M6" s="141" t="s">
        <v>432</v>
      </c>
      <c r="N6" s="141"/>
      <c r="U6" s="226" t="s">
        <v>437</v>
      </c>
    </row>
    <row r="7" spans="1:26" s="259" customFormat="1" ht="15">
      <c r="A7" s="12"/>
      <c r="B7" s="12"/>
      <c r="C7" s="12"/>
      <c r="D7" s="12"/>
      <c r="E7" s="12"/>
      <c r="F7" s="12"/>
      <c r="G7" s="288"/>
      <c r="H7" s="288"/>
      <c r="I7" s="12"/>
      <c r="J7" s="12"/>
      <c r="K7" s="226"/>
      <c r="L7" s="226"/>
      <c r="M7" s="141" t="s">
        <v>433</v>
      </c>
      <c r="N7" s="141"/>
      <c r="O7" s="226"/>
      <c r="P7" s="226"/>
      <c r="Q7" s="226"/>
      <c r="R7" s="142" t="s">
        <v>453</v>
      </c>
      <c r="S7" s="142"/>
      <c r="T7" s="226"/>
      <c r="U7" s="226" t="s">
        <v>450</v>
      </c>
      <c r="V7" s="226"/>
      <c r="W7" s="226" t="s">
        <v>109</v>
      </c>
      <c r="X7" s="400"/>
      <c r="Y7" s="400"/>
      <c r="Z7" s="400"/>
    </row>
    <row r="8" spans="1:26" s="259" customFormat="1" ht="15">
      <c r="A8" s="12"/>
      <c r="B8" s="12"/>
      <c r="C8" s="12"/>
      <c r="D8" s="12"/>
      <c r="E8" s="12"/>
      <c r="F8" s="12"/>
      <c r="G8" s="288" t="s">
        <v>428</v>
      </c>
      <c r="H8" s="288"/>
      <c r="I8" s="275" t="s">
        <v>430</v>
      </c>
      <c r="J8" s="12"/>
      <c r="K8" s="226"/>
      <c r="L8" s="226"/>
      <c r="M8" s="141" t="s">
        <v>446</v>
      </c>
      <c r="N8" s="141"/>
      <c r="O8" s="226"/>
      <c r="P8" s="226"/>
      <c r="Q8" s="226"/>
      <c r="R8" s="142" t="s">
        <v>115</v>
      </c>
      <c r="S8" s="142"/>
      <c r="T8" s="226"/>
      <c r="U8" s="226" t="s">
        <v>438</v>
      </c>
      <c r="V8" s="226"/>
      <c r="W8" s="226" t="s">
        <v>441</v>
      </c>
      <c r="X8" s="400"/>
      <c r="Y8" s="400"/>
      <c r="Z8" s="400"/>
    </row>
    <row r="9" spans="1:26" s="259" customFormat="1" ht="15">
      <c r="A9" s="12"/>
      <c r="B9" s="12"/>
      <c r="C9" s="12"/>
      <c r="D9" s="12"/>
      <c r="E9" s="12" t="s">
        <v>426</v>
      </c>
      <c r="F9" s="12"/>
      <c r="G9" s="288" t="s">
        <v>429</v>
      </c>
      <c r="H9" s="288"/>
      <c r="I9" s="275" t="s">
        <v>431</v>
      </c>
      <c r="J9" s="12"/>
      <c r="K9" s="141" t="s">
        <v>430</v>
      </c>
      <c r="L9" s="226"/>
      <c r="M9" s="141" t="s">
        <v>447</v>
      </c>
      <c r="N9" s="141"/>
      <c r="O9" s="226"/>
      <c r="P9" s="226" t="s">
        <v>434</v>
      </c>
      <c r="Q9" s="226"/>
      <c r="R9" s="142" t="s">
        <v>436</v>
      </c>
      <c r="S9" s="142"/>
      <c r="T9" s="226"/>
      <c r="U9" s="226" t="s">
        <v>439</v>
      </c>
      <c r="V9" s="226"/>
      <c r="W9" s="226" t="s">
        <v>119</v>
      </c>
      <c r="X9" s="400"/>
      <c r="Y9" s="400"/>
      <c r="Z9" s="400"/>
    </row>
    <row r="10" spans="1:26" s="226" customFormat="1" ht="15">
      <c r="A10" s="395" t="s">
        <v>108</v>
      </c>
      <c r="B10" s="396"/>
      <c r="C10" s="267" t="s">
        <v>442</v>
      </c>
      <c r="E10" s="266" t="s">
        <v>427</v>
      </c>
      <c r="G10" s="266" t="s">
        <v>561</v>
      </c>
      <c r="I10" s="267" t="s">
        <v>443</v>
      </c>
      <c r="K10" s="267" t="s">
        <v>444</v>
      </c>
      <c r="M10" s="267" t="s">
        <v>445</v>
      </c>
      <c r="N10" s="386"/>
      <c r="P10" s="266" t="s">
        <v>435</v>
      </c>
      <c r="R10" s="410" t="s">
        <v>448</v>
      </c>
      <c r="S10" s="410"/>
      <c r="U10" s="266" t="s">
        <v>440</v>
      </c>
      <c r="W10" s="266" t="s">
        <v>449</v>
      </c>
      <c r="X10" s="157"/>
      <c r="Y10" s="157"/>
      <c r="Z10" s="157"/>
    </row>
    <row r="11" spans="1:26" s="261" customFormat="1" ht="15">
      <c r="A11" s="385"/>
      <c r="B11" s="385"/>
      <c r="C11" s="157"/>
      <c r="E11" s="262"/>
      <c r="G11" s="262"/>
      <c r="I11" s="262"/>
      <c r="K11" s="262"/>
      <c r="M11" s="262"/>
      <c r="N11" s="197"/>
      <c r="P11" s="262"/>
      <c r="R11" s="263"/>
      <c r="S11" s="263"/>
      <c r="U11" s="262"/>
      <c r="W11" s="262"/>
      <c r="X11" s="262"/>
      <c r="Y11" s="262"/>
      <c r="Z11" s="262"/>
    </row>
    <row r="12" spans="1:27" ht="15">
      <c r="A12" s="226">
        <v>2006</v>
      </c>
      <c r="C12" s="387"/>
      <c r="E12" s="165">
        <f>C12*G12</f>
        <v>0</v>
      </c>
      <c r="G12" s="165"/>
      <c r="H12" s="165"/>
      <c r="I12" s="165"/>
      <c r="K12" s="226"/>
      <c r="L12" s="226">
        <v>39</v>
      </c>
      <c r="M12" s="397"/>
      <c r="N12" s="141"/>
      <c r="P12" s="389"/>
      <c r="R12" s="456"/>
      <c r="S12" s="353"/>
      <c r="U12" s="164"/>
      <c r="V12" s="140"/>
      <c r="W12" s="164"/>
      <c r="Y12" s="145"/>
      <c r="AA12" s="150"/>
    </row>
    <row r="13" spans="1:27" ht="15">
      <c r="A13" s="226"/>
      <c r="C13" s="387"/>
      <c r="E13" s="165"/>
      <c r="G13" s="165"/>
      <c r="H13" s="165"/>
      <c r="J13" s="165"/>
      <c r="L13" s="226"/>
      <c r="N13" s="388"/>
      <c r="O13" s="259"/>
      <c r="Q13" s="389"/>
      <c r="S13" s="140"/>
      <c r="T13" s="140"/>
      <c r="V13" s="165"/>
      <c r="X13" s="165"/>
      <c r="AA13" s="150"/>
    </row>
    <row r="14" spans="1:23" ht="15">
      <c r="A14" s="226">
        <v>2005</v>
      </c>
      <c r="C14" s="387"/>
      <c r="E14" s="265">
        <f>C14*G14</f>
        <v>0</v>
      </c>
      <c r="F14" s="265"/>
      <c r="G14" s="265"/>
      <c r="H14" s="265"/>
      <c r="I14" s="265"/>
      <c r="K14" s="226"/>
      <c r="M14" s="390"/>
      <c r="N14" s="259"/>
      <c r="P14" s="389"/>
      <c r="R14" s="466"/>
      <c r="S14" s="349"/>
      <c r="U14" s="168"/>
      <c r="V14" s="168"/>
      <c r="W14" s="168"/>
    </row>
    <row r="15" spans="1:23" ht="15">
      <c r="A15" s="226"/>
      <c r="C15" s="387"/>
      <c r="E15" s="165"/>
      <c r="G15" s="165"/>
      <c r="I15" s="165"/>
      <c r="K15" s="226"/>
      <c r="M15" s="388"/>
      <c r="N15" s="259"/>
      <c r="P15" s="389"/>
      <c r="R15" s="140"/>
      <c r="S15" s="140"/>
      <c r="U15" s="165"/>
      <c r="W15" s="165"/>
    </row>
    <row r="16" spans="1:23" ht="15">
      <c r="A16" s="226">
        <v>2004</v>
      </c>
      <c r="C16" s="387"/>
      <c r="E16" s="265">
        <f>C16*G16</f>
        <v>0</v>
      </c>
      <c r="F16" s="265"/>
      <c r="G16" s="265"/>
      <c r="H16" s="265"/>
      <c r="I16" s="265"/>
      <c r="K16" s="226"/>
      <c r="M16" s="390"/>
      <c r="N16" s="259"/>
      <c r="P16" s="389"/>
      <c r="R16" s="466"/>
      <c r="S16" s="349"/>
      <c r="U16" s="168"/>
      <c r="V16" s="168"/>
      <c r="W16" s="168"/>
    </row>
    <row r="17" spans="1:23" ht="15">
      <c r="A17" s="226"/>
      <c r="C17" s="387"/>
      <c r="E17" s="265"/>
      <c r="F17" s="265"/>
      <c r="G17" s="265"/>
      <c r="H17" s="265"/>
      <c r="I17" s="265"/>
      <c r="K17" s="226"/>
      <c r="M17" s="390"/>
      <c r="N17" s="259"/>
      <c r="P17" s="389"/>
      <c r="R17" s="466"/>
      <c r="S17" s="349"/>
      <c r="U17" s="168"/>
      <c r="V17" s="168"/>
      <c r="W17" s="168"/>
    </row>
    <row r="18" spans="1:23" ht="15">
      <c r="A18" s="226">
        <v>2003</v>
      </c>
      <c r="C18" s="387"/>
      <c r="E18" s="265">
        <f>C18*G18</f>
        <v>0</v>
      </c>
      <c r="F18" s="265"/>
      <c r="G18" s="265"/>
      <c r="H18" s="265"/>
      <c r="I18" s="265"/>
      <c r="K18" s="226"/>
      <c r="M18" s="390"/>
      <c r="N18" s="259"/>
      <c r="P18" s="389"/>
      <c r="R18" s="466"/>
      <c r="S18" s="349"/>
      <c r="U18" s="168"/>
      <c r="V18" s="168"/>
      <c r="W18" s="168"/>
    </row>
    <row r="19" spans="1:23" ht="15">
      <c r="A19" s="226"/>
      <c r="C19" s="387"/>
      <c r="E19" s="265"/>
      <c r="F19" s="265"/>
      <c r="G19" s="265"/>
      <c r="H19" s="265"/>
      <c r="I19" s="265"/>
      <c r="K19" s="226"/>
      <c r="M19" s="390"/>
      <c r="N19" s="259"/>
      <c r="P19" s="389"/>
      <c r="R19" s="466"/>
      <c r="S19" s="349"/>
      <c r="U19" s="168"/>
      <c r="V19" s="168"/>
      <c r="W19" s="168"/>
    </row>
    <row r="20" spans="1:23" ht="15">
      <c r="A20" s="226">
        <v>2002</v>
      </c>
      <c r="C20" s="387"/>
      <c r="E20" s="265">
        <f>C20*G20</f>
        <v>0</v>
      </c>
      <c r="F20" s="265"/>
      <c r="G20" s="265"/>
      <c r="H20" s="265"/>
      <c r="I20" s="265"/>
      <c r="K20" s="226"/>
      <c r="M20" s="390"/>
      <c r="N20" s="259"/>
      <c r="P20" s="389"/>
      <c r="R20" s="466"/>
      <c r="S20" s="349"/>
      <c r="U20" s="168"/>
      <c r="V20" s="168"/>
      <c r="W20" s="168"/>
    </row>
    <row r="21" spans="1:23" ht="15">
      <c r="A21" s="226"/>
      <c r="C21" s="387"/>
      <c r="E21" s="265"/>
      <c r="F21" s="265"/>
      <c r="G21" s="265"/>
      <c r="H21" s="265"/>
      <c r="I21" s="265"/>
      <c r="K21" s="226"/>
      <c r="M21" s="390"/>
      <c r="N21" s="259"/>
      <c r="P21" s="389"/>
      <c r="R21" s="466"/>
      <c r="S21" s="349"/>
      <c r="U21" s="168"/>
      <c r="V21" s="168"/>
      <c r="W21" s="168"/>
    </row>
    <row r="22" spans="1:23" ht="15">
      <c r="A22" s="226">
        <v>2001</v>
      </c>
      <c r="C22" s="387"/>
      <c r="E22" s="265">
        <f>C22*G22</f>
        <v>0</v>
      </c>
      <c r="F22" s="265"/>
      <c r="G22" s="265"/>
      <c r="H22" s="265"/>
      <c r="I22" s="265"/>
      <c r="K22" s="226"/>
      <c r="M22" s="390"/>
      <c r="N22" s="259"/>
      <c r="P22" s="389"/>
      <c r="R22" s="466"/>
      <c r="S22" s="349"/>
      <c r="U22" s="168"/>
      <c r="V22" s="168"/>
      <c r="W22" s="168"/>
    </row>
    <row r="23" spans="1:23" ht="15">
      <c r="A23" s="226"/>
      <c r="C23" s="387"/>
      <c r="E23" s="265"/>
      <c r="F23" s="265"/>
      <c r="G23" s="265"/>
      <c r="H23" s="265"/>
      <c r="I23" s="265"/>
      <c r="K23" s="226"/>
      <c r="M23" s="390"/>
      <c r="N23" s="259"/>
      <c r="P23" s="389"/>
      <c r="R23" s="466"/>
      <c r="S23" s="349"/>
      <c r="U23" s="168"/>
      <c r="V23" s="168"/>
      <c r="W23" s="168"/>
    </row>
    <row r="24" spans="1:23" ht="15">
      <c r="A24" s="226">
        <v>2000</v>
      </c>
      <c r="C24" s="387"/>
      <c r="E24" s="265">
        <f>C24*G24</f>
        <v>0</v>
      </c>
      <c r="F24" s="265"/>
      <c r="G24" s="265"/>
      <c r="H24" s="265"/>
      <c r="I24" s="265"/>
      <c r="K24" s="226"/>
      <c r="M24" s="390"/>
      <c r="N24" s="259"/>
      <c r="P24" s="389"/>
      <c r="R24" s="466"/>
      <c r="S24" s="349"/>
      <c r="U24" s="168"/>
      <c r="V24" s="168"/>
      <c r="W24" s="168"/>
    </row>
    <row r="25" spans="1:23" ht="15">
      <c r="A25" s="226"/>
      <c r="C25" s="387"/>
      <c r="E25" s="265"/>
      <c r="F25" s="265"/>
      <c r="G25" s="265"/>
      <c r="H25" s="265"/>
      <c r="I25" s="265"/>
      <c r="K25" s="226"/>
      <c r="M25" s="390"/>
      <c r="N25" s="259"/>
      <c r="P25" s="389"/>
      <c r="R25" s="466"/>
      <c r="S25" s="349"/>
      <c r="U25" s="168"/>
      <c r="V25" s="168"/>
      <c r="W25" s="168"/>
    </row>
    <row r="26" spans="1:23" ht="15">
      <c r="A26" s="226">
        <v>1999</v>
      </c>
      <c r="C26" s="387"/>
      <c r="E26" s="265">
        <f>C26*G26</f>
        <v>0</v>
      </c>
      <c r="F26" s="265"/>
      <c r="G26" s="265"/>
      <c r="H26" s="265"/>
      <c r="I26" s="265"/>
      <c r="K26" s="226"/>
      <c r="M26" s="390"/>
      <c r="N26" s="259"/>
      <c r="P26" s="389"/>
      <c r="R26" s="466"/>
      <c r="S26" s="349"/>
      <c r="U26" s="168"/>
      <c r="V26" s="168"/>
      <c r="W26" s="168"/>
    </row>
    <row r="27" spans="1:23" ht="15">
      <c r="A27" s="226"/>
      <c r="C27" s="387"/>
      <c r="E27" s="265"/>
      <c r="F27" s="265"/>
      <c r="G27" s="265"/>
      <c r="H27" s="265"/>
      <c r="I27" s="265"/>
      <c r="K27" s="226"/>
      <c r="M27" s="390"/>
      <c r="N27" s="259"/>
      <c r="P27" s="389"/>
      <c r="R27" s="466"/>
      <c r="S27" s="349"/>
      <c r="U27" s="168"/>
      <c r="V27" s="168"/>
      <c r="W27" s="168"/>
    </row>
    <row r="28" spans="1:23" ht="15">
      <c r="A28" s="226">
        <v>1998</v>
      </c>
      <c r="C28" s="387"/>
      <c r="E28" s="265">
        <f>C28*G28</f>
        <v>0</v>
      </c>
      <c r="F28" s="265"/>
      <c r="G28" s="265"/>
      <c r="H28" s="265"/>
      <c r="I28" s="265"/>
      <c r="K28" s="226"/>
      <c r="M28" s="390"/>
      <c r="N28" s="259"/>
      <c r="P28" s="389"/>
      <c r="R28" s="466"/>
      <c r="S28" s="349"/>
      <c r="U28" s="168"/>
      <c r="V28" s="168"/>
      <c r="W28" s="168"/>
    </row>
    <row r="29" spans="1:23" ht="15">
      <c r="A29" s="226"/>
      <c r="C29" s="387"/>
      <c r="E29" s="265"/>
      <c r="F29" s="265"/>
      <c r="G29" s="265"/>
      <c r="H29" s="265"/>
      <c r="I29" s="265"/>
      <c r="K29" s="226"/>
      <c r="M29" s="390"/>
      <c r="N29" s="259"/>
      <c r="P29" s="389"/>
      <c r="R29" s="466"/>
      <c r="S29" s="349"/>
      <c r="U29" s="168"/>
      <c r="V29" s="168"/>
      <c r="W29" s="168"/>
    </row>
    <row r="30" spans="1:23" ht="15">
      <c r="A30" s="226">
        <v>1997</v>
      </c>
      <c r="C30" s="387"/>
      <c r="E30" s="265">
        <f>C30*G30</f>
        <v>0</v>
      </c>
      <c r="F30" s="265"/>
      <c r="G30" s="265"/>
      <c r="H30" s="265"/>
      <c r="I30" s="265"/>
      <c r="K30" s="226"/>
      <c r="M30" s="390"/>
      <c r="N30" s="259"/>
      <c r="P30" s="389"/>
      <c r="R30" s="466"/>
      <c r="S30" s="349"/>
      <c r="U30" s="168"/>
      <c r="V30" s="168"/>
      <c r="W30" s="168"/>
    </row>
    <row r="31" spans="1:23" ht="15" hidden="1">
      <c r="A31" s="226"/>
      <c r="C31" s="387"/>
      <c r="E31" s="265"/>
      <c r="F31" s="265"/>
      <c r="G31" s="265"/>
      <c r="H31" s="265"/>
      <c r="I31" s="265"/>
      <c r="K31" s="226"/>
      <c r="M31" s="390"/>
      <c r="N31" s="259"/>
      <c r="P31" s="389"/>
      <c r="R31" s="466"/>
      <c r="S31" s="349"/>
      <c r="U31" s="168"/>
      <c r="V31" s="168"/>
      <c r="W31" s="168"/>
    </row>
    <row r="32" spans="1:23" ht="15" hidden="1">
      <c r="A32" s="226">
        <v>1995</v>
      </c>
      <c r="C32" s="387">
        <v>14822</v>
      </c>
      <c r="E32" s="265">
        <f>C32*G32</f>
        <v>221366570</v>
      </c>
      <c r="F32" s="265"/>
      <c r="G32" s="265">
        <v>14935</v>
      </c>
      <c r="H32" s="265"/>
      <c r="I32" s="265">
        <v>30082</v>
      </c>
      <c r="K32" s="226">
        <v>36</v>
      </c>
      <c r="M32" s="390">
        <v>11.5</v>
      </c>
      <c r="N32" s="259"/>
      <c r="P32" s="389">
        <v>4020</v>
      </c>
      <c r="R32" s="466"/>
      <c r="S32" s="349"/>
      <c r="U32" s="168">
        <v>64200</v>
      </c>
      <c r="V32" s="168"/>
      <c r="W32" s="168">
        <v>222503571</v>
      </c>
    </row>
    <row r="34" ht="15">
      <c r="A34" s="391" t="s">
        <v>183</v>
      </c>
    </row>
    <row r="35" spans="1:26" s="140" customFormat="1" ht="15">
      <c r="A35" s="392"/>
      <c r="B35" s="393" t="s">
        <v>615</v>
      </c>
      <c r="X35" s="401"/>
      <c r="Y35" s="401"/>
      <c r="Z35" s="401"/>
    </row>
    <row r="36" spans="1:26" s="140" customFormat="1" ht="15">
      <c r="A36" s="392"/>
      <c r="B36" s="393" t="s">
        <v>616</v>
      </c>
      <c r="X36" s="401"/>
      <c r="Y36" s="401"/>
      <c r="Z36" s="401"/>
    </row>
    <row r="37" spans="1:26" s="140" customFormat="1" ht="15">
      <c r="A37" s="392" t="s">
        <v>425</v>
      </c>
      <c r="X37" s="401"/>
      <c r="Y37" s="401"/>
      <c r="Z37" s="401"/>
    </row>
    <row r="38" spans="1:26" s="140" customFormat="1" ht="15">
      <c r="A38" s="392" t="s">
        <v>618</v>
      </c>
      <c r="X38" s="401"/>
      <c r="Y38" s="401"/>
      <c r="Z38" s="401"/>
    </row>
    <row r="39" spans="1:26" s="140" customFormat="1" ht="15">
      <c r="A39" s="392" t="s">
        <v>617</v>
      </c>
      <c r="X39" s="401"/>
      <c r="Y39" s="401"/>
      <c r="Z39" s="401"/>
    </row>
    <row r="40" ht="15">
      <c r="A40" s="391" t="s">
        <v>184</v>
      </c>
    </row>
    <row r="41" ht="15">
      <c r="A41" s="394"/>
    </row>
    <row r="42" ht="15">
      <c r="A42" s="394"/>
    </row>
    <row r="43" ht="15">
      <c r="A43" s="394"/>
    </row>
    <row r="44" ht="15">
      <c r="A44" s="394"/>
    </row>
    <row r="45" ht="15">
      <c r="A45" s="394"/>
    </row>
    <row r="46" ht="15">
      <c r="A46" s="394"/>
    </row>
    <row r="47" ht="15">
      <c r="A47" s="394"/>
    </row>
    <row r="48" ht="15">
      <c r="A48" s="394"/>
    </row>
    <row r="49" ht="15">
      <c r="A49" s="394"/>
    </row>
    <row r="50" ht="15">
      <c r="A50" s="394"/>
    </row>
  </sheetData>
  <printOptions horizontalCentered="1"/>
  <pageMargins left="0.9" right="0.9" top="0.5" bottom="0.5" header="0.5" footer="0.5"/>
  <pageSetup firstPageNumber="24" useFirstPageNumber="1" horizontalDpi="600" verticalDpi="600" orientation="portrait" scale="85" r:id="rId2"/>
  <headerFooter alignWithMargins="0">
    <oddFooter>&amp;C&amp;"Times New Roman,Regular"&amp;11- S&amp;P -</oddFooter>
  </headerFooter>
  <colBreaks count="1" manualBreakCount="1">
    <brk id="11" max="58"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AX50"/>
  <sheetViews>
    <sheetView zoomScaleSheetLayoutView="100" workbookViewId="0" topLeftCell="A1">
      <selection activeCell="E8" sqref="E8"/>
    </sheetView>
  </sheetViews>
  <sheetFormatPr defaultColWidth="9.140625" defaultRowHeight="12.75"/>
  <cols>
    <col min="1" max="1" width="3.140625" style="145" customWidth="1"/>
    <col min="2" max="2" width="30.57421875" style="145" bestFit="1" customWidth="1"/>
    <col min="3" max="4" width="1.7109375" style="145" customWidth="1"/>
    <col min="5" max="5" width="8.28125" style="140" customWidth="1"/>
    <col min="6" max="8" width="1.7109375" style="145" customWidth="1"/>
    <col min="9" max="9" width="8.28125" style="145" customWidth="1"/>
    <col min="10" max="12" width="1.7109375" style="145" customWidth="1"/>
    <col min="13" max="13" width="8.28125" style="145" customWidth="1"/>
    <col min="14" max="16" width="1.7109375" style="145" customWidth="1"/>
    <col min="17" max="17" width="8.28125" style="145" customWidth="1"/>
    <col min="18" max="20" width="1.7109375" style="145" customWidth="1"/>
    <col min="21" max="21" width="8.28125" style="140" customWidth="1"/>
    <col min="22" max="22" width="1.7109375" style="140" customWidth="1"/>
    <col min="23" max="50" width="9.140625" style="140" customWidth="1"/>
    <col min="51" max="16384" width="9.140625" style="145" customWidth="1"/>
  </cols>
  <sheetData>
    <row r="1" spans="1:21" ht="15.75">
      <c r="A1" s="19" t="str">
        <f>'Net Assets by Component'!A1</f>
        <v>Sample City, Ohio</v>
      </c>
      <c r="B1" s="141"/>
      <c r="C1" s="281"/>
      <c r="D1" s="141"/>
      <c r="E1" s="355"/>
      <c r="F1" s="281"/>
      <c r="G1" s="281"/>
      <c r="H1" s="141"/>
      <c r="I1" s="281"/>
      <c r="J1" s="281"/>
      <c r="K1" s="281"/>
      <c r="L1" s="141"/>
      <c r="M1" s="281"/>
      <c r="N1" s="281"/>
      <c r="O1" s="281"/>
      <c r="P1" s="141"/>
      <c r="Q1" s="281"/>
      <c r="R1" s="281"/>
      <c r="S1" s="281"/>
      <c r="T1" s="141"/>
      <c r="U1" s="413"/>
    </row>
    <row r="2" spans="1:21" ht="15">
      <c r="A2" s="276" t="s">
        <v>186</v>
      </c>
      <c r="B2" s="141"/>
      <c r="C2" s="276"/>
      <c r="D2" s="141"/>
      <c r="E2" s="458"/>
      <c r="F2" s="276"/>
      <c r="G2" s="276"/>
      <c r="H2" s="141"/>
      <c r="I2" s="276"/>
      <c r="J2" s="276"/>
      <c r="K2" s="276"/>
      <c r="L2" s="141"/>
      <c r="M2" s="276"/>
      <c r="N2" s="276"/>
      <c r="O2" s="276"/>
      <c r="P2" s="141"/>
      <c r="Q2" s="276"/>
      <c r="R2" s="276"/>
      <c r="S2" s="276"/>
      <c r="T2" s="141"/>
      <c r="U2" s="414"/>
    </row>
    <row r="3" spans="1:21" ht="15">
      <c r="A3" s="277" t="s">
        <v>502</v>
      </c>
      <c r="B3" s="141"/>
      <c r="C3" s="277"/>
      <c r="D3" s="141"/>
      <c r="E3" s="459"/>
      <c r="F3" s="277"/>
      <c r="G3" s="277"/>
      <c r="H3" s="141"/>
      <c r="I3" s="277"/>
      <c r="J3" s="277"/>
      <c r="K3" s="277"/>
      <c r="L3" s="141"/>
      <c r="M3" s="277"/>
      <c r="N3" s="277"/>
      <c r="O3" s="277"/>
      <c r="P3" s="141"/>
      <c r="Q3" s="277"/>
      <c r="R3" s="277"/>
      <c r="S3" s="277"/>
      <c r="T3" s="141"/>
      <c r="U3" s="416"/>
    </row>
    <row r="4" spans="1:22" ht="15.75" thickBot="1">
      <c r="A4" s="225"/>
      <c r="B4" s="411"/>
      <c r="C4" s="357"/>
      <c r="D4" s="411"/>
      <c r="E4" s="358"/>
      <c r="F4" s="357"/>
      <c r="G4" s="357"/>
      <c r="H4" s="411"/>
      <c r="I4" s="357"/>
      <c r="J4" s="357"/>
      <c r="K4" s="357"/>
      <c r="L4" s="411"/>
      <c r="M4" s="357"/>
      <c r="N4" s="357"/>
      <c r="O4" s="357"/>
      <c r="P4" s="411"/>
      <c r="Q4" s="357"/>
      <c r="R4" s="357"/>
      <c r="S4" s="357"/>
      <c r="T4" s="411"/>
      <c r="U4" s="384"/>
      <c r="V4" s="460"/>
    </row>
    <row r="5" ht="15.75" thickTop="1"/>
    <row r="6" spans="1:50" s="226" customFormat="1" ht="15">
      <c r="A6" s="267" t="s">
        <v>89</v>
      </c>
      <c r="B6" s="267"/>
      <c r="C6" s="157"/>
      <c r="D6" s="410"/>
      <c r="E6" s="399">
        <v>2006</v>
      </c>
      <c r="F6" s="410"/>
      <c r="G6" s="157"/>
      <c r="H6" s="410"/>
      <c r="I6" s="156">
        <v>2005</v>
      </c>
      <c r="J6" s="410"/>
      <c r="K6" s="156"/>
      <c r="L6" s="410"/>
      <c r="M6" s="156">
        <v>2004</v>
      </c>
      <c r="N6" s="410"/>
      <c r="O6" s="157"/>
      <c r="P6" s="410"/>
      <c r="Q6" s="156">
        <v>2003</v>
      </c>
      <c r="R6" s="410"/>
      <c r="S6" s="157"/>
      <c r="T6" s="410"/>
      <c r="U6" s="156">
        <v>2002</v>
      </c>
      <c r="V6" s="39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row>
    <row r="7" spans="3:19" ht="15">
      <c r="C7" s="150"/>
      <c r="F7" s="140"/>
      <c r="G7" s="150"/>
      <c r="I7" s="140"/>
      <c r="J7" s="140"/>
      <c r="K7" s="150"/>
      <c r="M7" s="140"/>
      <c r="N7" s="140"/>
      <c r="O7" s="150"/>
      <c r="Q7" s="140"/>
      <c r="R7" s="140"/>
      <c r="S7" s="150"/>
    </row>
    <row r="8" spans="1:18" ht="15">
      <c r="A8" s="418" t="s">
        <v>79</v>
      </c>
      <c r="F8" s="140"/>
      <c r="I8" s="140"/>
      <c r="J8" s="140"/>
      <c r="M8" s="140"/>
      <c r="N8" s="140"/>
      <c r="Q8" s="140"/>
      <c r="R8" s="140"/>
    </row>
    <row r="9" spans="1:21" s="140" customFormat="1" ht="15">
      <c r="A9" s="418"/>
      <c r="B9" s="140" t="s">
        <v>187</v>
      </c>
      <c r="E9" s="420"/>
      <c r="I9" s="420"/>
      <c r="M9" s="420"/>
      <c r="Q9" s="420"/>
      <c r="U9" s="349"/>
    </row>
    <row r="10" spans="1:21" s="140" customFormat="1" ht="15">
      <c r="A10" s="418"/>
      <c r="B10" s="140" t="s">
        <v>188</v>
      </c>
      <c r="E10" s="420"/>
      <c r="I10" s="420"/>
      <c r="M10" s="420"/>
      <c r="Q10" s="420"/>
      <c r="U10" s="349"/>
    </row>
    <row r="11" spans="1:21" s="140" customFormat="1" ht="15">
      <c r="A11" s="418"/>
      <c r="B11" s="140" t="s">
        <v>147</v>
      </c>
      <c r="E11" s="420"/>
      <c r="I11" s="420"/>
      <c r="M11" s="420"/>
      <c r="Q11" s="420"/>
      <c r="U11" s="349"/>
    </row>
    <row r="12" spans="1:21" s="140" customFormat="1" ht="15">
      <c r="A12" s="418"/>
      <c r="B12" s="140" t="s">
        <v>189</v>
      </c>
      <c r="E12" s="420"/>
      <c r="I12" s="420"/>
      <c r="M12" s="420"/>
      <c r="Q12" s="420"/>
      <c r="U12" s="349"/>
    </row>
    <row r="13" spans="1:21" s="140" customFormat="1" ht="15">
      <c r="A13" s="418"/>
      <c r="B13" s="140" t="s">
        <v>190</v>
      </c>
      <c r="E13" s="420"/>
      <c r="I13" s="420"/>
      <c r="M13" s="420"/>
      <c r="Q13" s="420"/>
      <c r="U13" s="349"/>
    </row>
    <row r="14" spans="1:21" s="140" customFormat="1" ht="15">
      <c r="A14" s="418"/>
      <c r="B14" s="140" t="s">
        <v>267</v>
      </c>
      <c r="E14" s="420"/>
      <c r="I14" s="420"/>
      <c r="M14" s="420"/>
      <c r="Q14" s="420"/>
      <c r="U14" s="349"/>
    </row>
    <row r="15" spans="1:21" s="140" customFormat="1" ht="15">
      <c r="A15" s="418"/>
      <c r="B15" s="140" t="s">
        <v>266</v>
      </c>
      <c r="E15" s="420"/>
      <c r="I15" s="420"/>
      <c r="M15" s="420"/>
      <c r="Q15" s="420"/>
      <c r="U15" s="349"/>
    </row>
    <row r="16" spans="1:21" ht="15">
      <c r="A16" s="418"/>
      <c r="B16" s="140" t="s">
        <v>261</v>
      </c>
      <c r="C16" s="140"/>
      <c r="D16" s="140"/>
      <c r="E16" s="420"/>
      <c r="F16" s="140"/>
      <c r="G16" s="140"/>
      <c r="H16" s="140"/>
      <c r="I16" s="420"/>
      <c r="J16" s="140"/>
      <c r="K16" s="140"/>
      <c r="L16" s="140"/>
      <c r="M16" s="420"/>
      <c r="N16" s="140"/>
      <c r="O16" s="140"/>
      <c r="P16" s="140"/>
      <c r="Q16" s="420"/>
      <c r="R16" s="140"/>
      <c r="S16" s="140"/>
      <c r="T16" s="140"/>
      <c r="U16" s="349"/>
    </row>
    <row r="17" spans="1:21" ht="15">
      <c r="A17" s="418"/>
      <c r="B17" s="140" t="s">
        <v>262</v>
      </c>
      <c r="C17" s="140"/>
      <c r="D17" s="140"/>
      <c r="E17" s="420"/>
      <c r="F17" s="140"/>
      <c r="G17" s="140"/>
      <c r="H17" s="140"/>
      <c r="I17" s="420"/>
      <c r="J17" s="140"/>
      <c r="K17" s="140"/>
      <c r="L17" s="140"/>
      <c r="M17" s="420"/>
      <c r="N17" s="140"/>
      <c r="O17" s="140"/>
      <c r="P17" s="140"/>
      <c r="Q17" s="420"/>
      <c r="R17" s="140"/>
      <c r="S17" s="140"/>
      <c r="T17" s="140"/>
      <c r="U17" s="349"/>
    </row>
    <row r="18" spans="1:21" ht="15">
      <c r="A18" s="418"/>
      <c r="B18" s="145" t="s">
        <v>191</v>
      </c>
      <c r="E18" s="420"/>
      <c r="F18" s="140"/>
      <c r="I18" s="420"/>
      <c r="J18" s="140"/>
      <c r="M18" s="420"/>
      <c r="N18" s="140"/>
      <c r="Q18" s="420"/>
      <c r="R18" s="140"/>
      <c r="U18" s="349"/>
    </row>
    <row r="19" spans="1:21" ht="15">
      <c r="A19" s="418"/>
      <c r="B19" s="145" t="s">
        <v>210</v>
      </c>
      <c r="E19" s="420"/>
      <c r="F19" s="140"/>
      <c r="I19" s="420"/>
      <c r="J19" s="140"/>
      <c r="M19" s="420"/>
      <c r="N19" s="140"/>
      <c r="Q19" s="420"/>
      <c r="R19" s="140"/>
      <c r="U19" s="349"/>
    </row>
    <row r="20" spans="1:18" ht="15">
      <c r="A20" s="418" t="s">
        <v>454</v>
      </c>
      <c r="E20" s="420"/>
      <c r="F20" s="140"/>
      <c r="I20" s="420"/>
      <c r="J20" s="140"/>
      <c r="M20" s="420"/>
      <c r="N20" s="140"/>
      <c r="Q20" s="420"/>
      <c r="R20" s="140"/>
    </row>
    <row r="21" spans="2:21" ht="15">
      <c r="B21" s="418" t="s">
        <v>87</v>
      </c>
      <c r="D21" s="418"/>
      <c r="E21" s="420"/>
      <c r="F21" s="140"/>
      <c r="H21" s="418"/>
      <c r="I21" s="420"/>
      <c r="J21" s="140"/>
      <c r="L21" s="418"/>
      <c r="M21" s="420"/>
      <c r="N21" s="140"/>
      <c r="P21" s="418"/>
      <c r="Q21" s="420"/>
      <c r="R21" s="140"/>
      <c r="T21" s="418"/>
      <c r="U21" s="349"/>
    </row>
    <row r="22" spans="2:21" ht="15">
      <c r="B22" s="418" t="s">
        <v>270</v>
      </c>
      <c r="D22" s="418"/>
      <c r="E22" s="420"/>
      <c r="F22" s="140"/>
      <c r="H22" s="418"/>
      <c r="I22" s="420"/>
      <c r="J22" s="140"/>
      <c r="L22" s="418"/>
      <c r="M22" s="420"/>
      <c r="N22" s="140"/>
      <c r="P22" s="418"/>
      <c r="Q22" s="420"/>
      <c r="R22" s="140"/>
      <c r="T22" s="418"/>
      <c r="U22" s="349"/>
    </row>
    <row r="23" spans="2:21" ht="15">
      <c r="B23" s="418" t="s">
        <v>274</v>
      </c>
      <c r="D23" s="418"/>
      <c r="E23" s="420"/>
      <c r="F23" s="140"/>
      <c r="H23" s="418"/>
      <c r="I23" s="420"/>
      <c r="J23" s="140"/>
      <c r="L23" s="418"/>
      <c r="M23" s="420"/>
      <c r="N23" s="140"/>
      <c r="P23" s="418"/>
      <c r="Q23" s="420"/>
      <c r="R23" s="140"/>
      <c r="T23" s="418"/>
      <c r="U23" s="349"/>
    </row>
    <row r="24" spans="2:21" ht="15">
      <c r="B24" s="418" t="s">
        <v>271</v>
      </c>
      <c r="D24" s="418"/>
      <c r="E24" s="420"/>
      <c r="F24" s="140"/>
      <c r="H24" s="418"/>
      <c r="I24" s="420"/>
      <c r="J24" s="140"/>
      <c r="L24" s="418"/>
      <c r="M24" s="420"/>
      <c r="N24" s="140"/>
      <c r="P24" s="418"/>
      <c r="Q24" s="420"/>
      <c r="R24" s="140"/>
      <c r="T24" s="418"/>
      <c r="U24" s="349"/>
    </row>
    <row r="25" spans="2:21" ht="15">
      <c r="B25" s="418" t="s">
        <v>272</v>
      </c>
      <c r="D25" s="418"/>
      <c r="E25" s="420"/>
      <c r="F25" s="140"/>
      <c r="H25" s="418"/>
      <c r="I25" s="420"/>
      <c r="J25" s="140"/>
      <c r="L25" s="418"/>
      <c r="M25" s="420"/>
      <c r="N25" s="140"/>
      <c r="P25" s="418"/>
      <c r="Q25" s="420"/>
      <c r="R25" s="140"/>
      <c r="T25" s="418"/>
      <c r="U25" s="349"/>
    </row>
    <row r="26" spans="2:21" ht="15">
      <c r="B26" s="418" t="s">
        <v>269</v>
      </c>
      <c r="D26" s="418"/>
      <c r="E26" s="420"/>
      <c r="F26" s="140"/>
      <c r="H26" s="418"/>
      <c r="I26" s="420"/>
      <c r="J26" s="140"/>
      <c r="L26" s="418"/>
      <c r="M26" s="420"/>
      <c r="N26" s="140"/>
      <c r="P26" s="418"/>
      <c r="Q26" s="420"/>
      <c r="R26" s="140"/>
      <c r="T26" s="418"/>
      <c r="U26" s="349"/>
    </row>
    <row r="27" spans="2:21" ht="15">
      <c r="B27" s="418" t="s">
        <v>273</v>
      </c>
      <c r="D27" s="418"/>
      <c r="E27" s="420"/>
      <c r="F27" s="140"/>
      <c r="H27" s="418"/>
      <c r="I27" s="420"/>
      <c r="J27" s="140"/>
      <c r="L27" s="418"/>
      <c r="M27" s="420"/>
      <c r="N27" s="140"/>
      <c r="P27" s="418"/>
      <c r="Q27" s="420"/>
      <c r="R27" s="140"/>
      <c r="T27" s="418"/>
      <c r="U27" s="349"/>
    </row>
    <row r="28" spans="1:18" ht="15">
      <c r="A28" s="418" t="s">
        <v>205</v>
      </c>
      <c r="E28" s="420"/>
      <c r="F28" s="140"/>
      <c r="I28" s="420"/>
      <c r="J28" s="140"/>
      <c r="M28" s="420"/>
      <c r="N28" s="140"/>
      <c r="Q28" s="420"/>
      <c r="R28" s="140"/>
    </row>
    <row r="29" spans="1:21" ht="15">
      <c r="A29" s="418"/>
      <c r="B29" s="145" t="s">
        <v>208</v>
      </c>
      <c r="E29" s="420"/>
      <c r="F29" s="140"/>
      <c r="I29" s="420"/>
      <c r="J29" s="140"/>
      <c r="M29" s="420"/>
      <c r="N29" s="140"/>
      <c r="Q29" s="420"/>
      <c r="R29" s="140"/>
      <c r="U29" s="349"/>
    </row>
    <row r="30" spans="1:18" ht="15">
      <c r="A30" s="418" t="s">
        <v>81</v>
      </c>
      <c r="E30" s="420"/>
      <c r="F30" s="140"/>
      <c r="I30" s="420"/>
      <c r="J30" s="140"/>
      <c r="M30" s="420"/>
      <c r="N30" s="140"/>
      <c r="Q30" s="420"/>
      <c r="R30" s="140"/>
    </row>
    <row r="31" spans="1:21" ht="15">
      <c r="A31" s="418"/>
      <c r="B31" s="145" t="s">
        <v>211</v>
      </c>
      <c r="E31" s="420"/>
      <c r="F31" s="140"/>
      <c r="I31" s="420"/>
      <c r="J31" s="140"/>
      <c r="M31" s="420"/>
      <c r="N31" s="140"/>
      <c r="Q31" s="420"/>
      <c r="R31" s="140"/>
      <c r="U31" s="349"/>
    </row>
    <row r="32" spans="1:21" ht="15">
      <c r="A32" s="418"/>
      <c r="B32" s="145" t="s">
        <v>259</v>
      </c>
      <c r="E32" s="420"/>
      <c r="F32" s="140"/>
      <c r="I32" s="420"/>
      <c r="J32" s="140"/>
      <c r="M32" s="420"/>
      <c r="N32" s="140"/>
      <c r="Q32" s="420"/>
      <c r="R32" s="140"/>
      <c r="U32" s="349"/>
    </row>
    <row r="33" spans="1:21" ht="15">
      <c r="A33" s="418"/>
      <c r="B33" s="145" t="s">
        <v>212</v>
      </c>
      <c r="E33" s="420"/>
      <c r="F33" s="140"/>
      <c r="I33" s="420"/>
      <c r="J33" s="140"/>
      <c r="M33" s="420"/>
      <c r="N33" s="140"/>
      <c r="Q33" s="420"/>
      <c r="R33" s="140"/>
      <c r="U33" s="349"/>
    </row>
    <row r="34" spans="1:18" ht="15">
      <c r="A34" s="418" t="s">
        <v>82</v>
      </c>
      <c r="E34" s="420"/>
      <c r="F34" s="140"/>
      <c r="I34" s="420"/>
      <c r="J34" s="140"/>
      <c r="M34" s="420"/>
      <c r="N34" s="140"/>
      <c r="Q34" s="420"/>
      <c r="R34" s="140"/>
    </row>
    <row r="35" spans="1:21" ht="15">
      <c r="A35" s="418"/>
      <c r="B35" s="145" t="s">
        <v>268</v>
      </c>
      <c r="E35" s="420"/>
      <c r="F35" s="140"/>
      <c r="I35" s="420"/>
      <c r="J35" s="140"/>
      <c r="M35" s="420"/>
      <c r="N35" s="140"/>
      <c r="Q35" s="420"/>
      <c r="R35" s="140"/>
      <c r="U35" s="349"/>
    </row>
    <row r="36" spans="1:21" ht="15">
      <c r="A36" s="418"/>
      <c r="B36" s="145" t="s">
        <v>214</v>
      </c>
      <c r="E36" s="420"/>
      <c r="F36" s="140"/>
      <c r="I36" s="420"/>
      <c r="J36" s="140"/>
      <c r="M36" s="420"/>
      <c r="N36" s="140"/>
      <c r="Q36" s="420"/>
      <c r="R36" s="140"/>
      <c r="U36" s="349"/>
    </row>
    <row r="37" spans="1:18" ht="15">
      <c r="A37" s="418" t="s">
        <v>83</v>
      </c>
      <c r="E37" s="420"/>
      <c r="F37" s="140"/>
      <c r="I37" s="420"/>
      <c r="J37" s="140"/>
      <c r="M37" s="420"/>
      <c r="N37" s="140"/>
      <c r="Q37" s="420"/>
      <c r="R37" s="140"/>
    </row>
    <row r="38" spans="1:21" ht="15">
      <c r="A38" s="418"/>
      <c r="B38" s="145" t="s">
        <v>207</v>
      </c>
      <c r="E38" s="420"/>
      <c r="F38" s="140"/>
      <c r="I38" s="420"/>
      <c r="J38" s="140"/>
      <c r="M38" s="420"/>
      <c r="N38" s="140"/>
      <c r="Q38" s="420"/>
      <c r="R38" s="140"/>
      <c r="U38" s="349"/>
    </row>
    <row r="39" spans="1:21" ht="15">
      <c r="A39" s="418"/>
      <c r="B39" s="145" t="s">
        <v>209</v>
      </c>
      <c r="E39" s="420"/>
      <c r="F39" s="140"/>
      <c r="I39" s="420"/>
      <c r="J39" s="140"/>
      <c r="M39" s="420"/>
      <c r="N39" s="140"/>
      <c r="Q39" s="420"/>
      <c r="R39" s="140"/>
      <c r="U39" s="349"/>
    </row>
    <row r="40" spans="1:18" ht="15">
      <c r="A40" s="418" t="s">
        <v>84</v>
      </c>
      <c r="E40" s="420"/>
      <c r="F40" s="140"/>
      <c r="I40" s="420"/>
      <c r="J40" s="140"/>
      <c r="M40" s="420"/>
      <c r="N40" s="140"/>
      <c r="Q40" s="420"/>
      <c r="R40" s="140"/>
    </row>
    <row r="41" spans="2:21" ht="15">
      <c r="B41" s="145" t="s">
        <v>85</v>
      </c>
      <c r="E41" s="420"/>
      <c r="F41" s="140"/>
      <c r="I41" s="420"/>
      <c r="J41" s="140"/>
      <c r="M41" s="420"/>
      <c r="N41" s="140"/>
      <c r="Q41" s="420"/>
      <c r="R41" s="140"/>
      <c r="U41" s="349"/>
    </row>
    <row r="42" spans="2:22" ht="15">
      <c r="B42" s="145" t="s">
        <v>86</v>
      </c>
      <c r="D42" s="370"/>
      <c r="E42" s="421"/>
      <c r="F42" s="419"/>
      <c r="H42" s="370"/>
      <c r="I42" s="421"/>
      <c r="J42" s="419"/>
      <c r="L42" s="370"/>
      <c r="M42" s="421"/>
      <c r="N42" s="419"/>
      <c r="P42" s="370"/>
      <c r="Q42" s="421"/>
      <c r="R42" s="419"/>
      <c r="T42" s="370"/>
      <c r="U42" s="399"/>
      <c r="V42" s="419"/>
    </row>
    <row r="43" spans="5:18" ht="15">
      <c r="E43" s="420"/>
      <c r="F43" s="140"/>
      <c r="I43" s="420"/>
      <c r="J43" s="140"/>
      <c r="M43" s="420"/>
      <c r="N43" s="140"/>
      <c r="Q43" s="420"/>
      <c r="R43" s="140"/>
    </row>
    <row r="44" spans="1:22" ht="15.75" thickBot="1">
      <c r="A44" s="145" t="s">
        <v>213</v>
      </c>
      <c r="D44" s="151"/>
      <c r="E44" s="504">
        <f>SUM(E9:E42)</f>
        <v>0</v>
      </c>
      <c r="F44" s="151"/>
      <c r="H44" s="151"/>
      <c r="I44" s="422">
        <f>SUM(I9:I42)</f>
        <v>0</v>
      </c>
      <c r="J44" s="151"/>
      <c r="L44" s="151"/>
      <c r="M44" s="422">
        <f>SUM(M9:M42)</f>
        <v>0</v>
      </c>
      <c r="N44" s="151"/>
      <c r="P44" s="151"/>
      <c r="Q44" s="422">
        <f>SUM(Q9:Q42)</f>
        <v>0</v>
      </c>
      <c r="R44" s="151"/>
      <c r="T44" s="151"/>
      <c r="U44" s="422">
        <f>SUM(U9:U42)</f>
        <v>0</v>
      </c>
      <c r="V44" s="151"/>
    </row>
    <row r="45" ht="15.75" thickTop="1"/>
    <row r="46" ht="15">
      <c r="A46" s="218" t="s">
        <v>619</v>
      </c>
    </row>
    <row r="47" ht="15">
      <c r="A47" s="218" t="s">
        <v>451</v>
      </c>
    </row>
    <row r="48" ht="15">
      <c r="A48" s="218" t="s">
        <v>563</v>
      </c>
    </row>
    <row r="50" ht="15">
      <c r="A50" s="145" t="s">
        <v>562</v>
      </c>
    </row>
  </sheetData>
  <printOptions horizontalCentered="1"/>
  <pageMargins left="0.9" right="0.9" top="0.5" bottom="0.5" header="0.5" footer="0.5"/>
  <pageSetup fitToHeight="1" fitToWidth="1" horizontalDpi="600" verticalDpi="600" orientation="portrait" scale="86" r:id="rId1"/>
  <headerFooter alignWithMargins="0">
    <oddFooter>&amp;C&amp;"Times New Roman,Regular"&amp;11- S&amp;P -</oddFooter>
  </headerFooter>
</worksheet>
</file>

<file path=xl/worksheets/sheet18.xml><?xml version="1.0" encoding="utf-8"?>
<worksheet xmlns="http://schemas.openxmlformats.org/spreadsheetml/2006/main" xmlns:r="http://schemas.openxmlformats.org/officeDocument/2006/relationships">
  <dimension ref="A1:AG209"/>
  <sheetViews>
    <sheetView view="pageBreakPreview" zoomScaleSheetLayoutView="100" workbookViewId="0" topLeftCell="A1">
      <selection activeCell="F10" sqref="F10"/>
    </sheetView>
  </sheetViews>
  <sheetFormatPr defaultColWidth="9.140625" defaultRowHeight="12.75"/>
  <cols>
    <col min="1" max="3" width="2.7109375" style="145" customWidth="1"/>
    <col min="4" max="4" width="47.28125" style="145" customWidth="1"/>
    <col min="5" max="5" width="1.57421875" style="145" customWidth="1"/>
    <col min="6" max="6" width="13.7109375" style="145" customWidth="1"/>
    <col min="7" max="7" width="1.7109375" style="145" customWidth="1"/>
    <col min="8" max="8" width="13.7109375" style="259" customWidth="1"/>
    <col min="9" max="9" width="1.7109375" style="145" customWidth="1"/>
    <col min="10" max="10" width="13.7109375" style="226" customWidth="1"/>
    <col min="11" max="11" width="1.7109375" style="145" customWidth="1"/>
    <col min="12" max="12" width="13.7109375" style="226" customWidth="1"/>
    <col min="13" max="13" width="1.7109375" style="145" customWidth="1"/>
    <col min="14" max="14" width="13.7109375" style="226" customWidth="1"/>
    <col min="15" max="15" width="1.7109375" style="153" customWidth="1"/>
    <col min="16" max="16" width="13.7109375" style="226" customWidth="1"/>
    <col min="17" max="17" width="1.7109375" style="145" customWidth="1"/>
    <col min="18" max="18" width="13.7109375" style="226" customWidth="1"/>
    <col min="19" max="19" width="1.7109375" style="145" customWidth="1"/>
    <col min="20" max="20" width="13.7109375" style="226" customWidth="1"/>
    <col min="21" max="21" width="1.7109375" style="145" customWidth="1"/>
    <col min="22" max="22" width="13.7109375" style="226" customWidth="1"/>
    <col min="23" max="23" width="1.7109375" style="145" customWidth="1"/>
    <col min="24" max="24" width="13.7109375" style="226" customWidth="1"/>
    <col min="25" max="25" width="1.7109375" style="145" customWidth="1"/>
    <col min="26" max="26" width="13.7109375" style="226" customWidth="1"/>
    <col min="27" max="27" width="9.57421875" style="145" bestFit="1" customWidth="1"/>
    <col min="28" max="16384" width="9.140625" style="145" customWidth="1"/>
  </cols>
  <sheetData>
    <row r="1" spans="1:16" ht="15.75">
      <c r="A1" s="19" t="str">
        <f>'Net Assets by Component'!A1</f>
        <v>Sample City, Ohio</v>
      </c>
      <c r="B1" s="274"/>
      <c r="C1" s="141"/>
      <c r="D1" s="141"/>
      <c r="E1" s="141"/>
      <c r="F1" s="141"/>
      <c r="G1" s="276"/>
      <c r="H1" s="141"/>
      <c r="I1" s="141"/>
      <c r="J1" s="141"/>
      <c r="K1" s="141"/>
      <c r="L1" s="141"/>
      <c r="M1" s="141"/>
      <c r="N1" s="141"/>
      <c r="P1" s="153"/>
    </row>
    <row r="2" spans="1:16" ht="15">
      <c r="A2" s="276" t="s">
        <v>215</v>
      </c>
      <c r="B2" s="274"/>
      <c r="C2" s="141"/>
      <c r="D2" s="141"/>
      <c r="E2" s="141"/>
      <c r="F2" s="141"/>
      <c r="G2" s="276"/>
      <c r="H2" s="141"/>
      <c r="I2" s="141"/>
      <c r="J2" s="141"/>
      <c r="K2" s="141"/>
      <c r="L2" s="141"/>
      <c r="M2" s="141"/>
      <c r="N2" s="141"/>
      <c r="P2" s="153"/>
    </row>
    <row r="3" spans="1:16" ht="15">
      <c r="A3" s="277" t="s">
        <v>502</v>
      </c>
      <c r="B3" s="275"/>
      <c r="C3" s="141"/>
      <c r="D3" s="141"/>
      <c r="E3" s="141"/>
      <c r="F3" s="141"/>
      <c r="G3" s="277"/>
      <c r="H3" s="141"/>
      <c r="I3" s="141"/>
      <c r="J3" s="141"/>
      <c r="K3" s="141"/>
      <c r="L3" s="141"/>
      <c r="M3" s="141"/>
      <c r="N3" s="141"/>
      <c r="P3" s="153"/>
    </row>
    <row r="4" spans="1:26" ht="15.75" thickBot="1">
      <c r="A4" s="190"/>
      <c r="B4" s="190"/>
      <c r="C4" s="151"/>
      <c r="D4" s="151"/>
      <c r="E4" s="151"/>
      <c r="F4" s="151"/>
      <c r="G4" s="151"/>
      <c r="H4" s="398"/>
      <c r="I4" s="151"/>
      <c r="J4" s="423"/>
      <c r="K4" s="151"/>
      <c r="L4" s="423"/>
      <c r="M4" s="190"/>
      <c r="N4" s="190"/>
      <c r="O4" s="189"/>
      <c r="P4" s="189"/>
      <c r="Q4" s="150"/>
      <c r="R4" s="157"/>
      <c r="S4" s="150"/>
      <c r="T4" s="157"/>
      <c r="U4" s="150"/>
      <c r="V4" s="157"/>
      <c r="W4" s="150"/>
      <c r="X4" s="157"/>
      <c r="Y4" s="150"/>
      <c r="Z4" s="157"/>
    </row>
    <row r="5" spans="1:27" ht="15.75" thickTop="1">
      <c r="A5" s="153"/>
      <c r="B5" s="153"/>
      <c r="O5" s="189"/>
      <c r="P5" s="157"/>
      <c r="Q5" s="150"/>
      <c r="R5" s="157"/>
      <c r="S5" s="150"/>
      <c r="T5" s="157"/>
      <c r="U5" s="150"/>
      <c r="V5" s="157"/>
      <c r="W5" s="150"/>
      <c r="X5" s="157"/>
      <c r="Y5" s="150"/>
      <c r="Z5" s="157"/>
      <c r="AA5" s="150"/>
    </row>
    <row r="6" spans="1:33" s="425" customFormat="1" ht="15">
      <c r="A6" s="410" t="s">
        <v>89</v>
      </c>
      <c r="B6" s="410"/>
      <c r="C6" s="410"/>
      <c r="D6" s="410"/>
      <c r="E6" s="409"/>
      <c r="F6" s="399">
        <v>2006</v>
      </c>
      <c r="G6" s="424"/>
      <c r="H6" s="399">
        <v>2005</v>
      </c>
      <c r="I6" s="140"/>
      <c r="J6" s="399">
        <v>2004</v>
      </c>
      <c r="K6" s="140"/>
      <c r="L6" s="399">
        <v>2003</v>
      </c>
      <c r="M6" s="140"/>
      <c r="N6" s="399">
        <v>2002</v>
      </c>
      <c r="O6" s="590"/>
      <c r="P6" s="490"/>
      <c r="Q6" s="401"/>
      <c r="R6" s="490"/>
      <c r="S6" s="401"/>
      <c r="T6" s="490"/>
      <c r="U6" s="401"/>
      <c r="V6" s="490"/>
      <c r="W6" s="401"/>
      <c r="X6" s="490"/>
      <c r="Y6" s="401"/>
      <c r="Z6" s="490"/>
      <c r="AA6" s="401"/>
      <c r="AB6" s="140"/>
      <c r="AC6" s="140"/>
      <c r="AD6" s="140"/>
      <c r="AE6" s="140"/>
      <c r="AF6" s="140"/>
      <c r="AG6" s="140"/>
    </row>
    <row r="7" spans="1:27" ht="15">
      <c r="A7" s="153"/>
      <c r="B7" s="153"/>
      <c r="J7" s="259"/>
      <c r="L7" s="259"/>
      <c r="N7" s="259"/>
      <c r="O7" s="189"/>
      <c r="P7" s="400"/>
      <c r="Q7" s="150"/>
      <c r="R7" s="400"/>
      <c r="S7" s="150"/>
      <c r="T7" s="400"/>
      <c r="U7" s="150"/>
      <c r="V7" s="400"/>
      <c r="W7" s="150"/>
      <c r="X7" s="400"/>
      <c r="Y7" s="150"/>
      <c r="Z7" s="400"/>
      <c r="AA7" s="150"/>
    </row>
    <row r="8" spans="1:33" s="426" customFormat="1" ht="15">
      <c r="A8" s="188" t="s">
        <v>79</v>
      </c>
      <c r="B8" s="189"/>
      <c r="C8" s="150"/>
      <c r="D8" s="150"/>
      <c r="E8" s="150"/>
      <c r="F8" s="150"/>
      <c r="H8" s="400"/>
      <c r="I8" s="150"/>
      <c r="J8" s="400"/>
      <c r="K8" s="150"/>
      <c r="L8" s="400"/>
      <c r="M8" s="150"/>
      <c r="N8" s="400"/>
      <c r="O8" s="189"/>
      <c r="P8" s="400"/>
      <c r="Q8" s="150"/>
      <c r="R8" s="400"/>
      <c r="S8" s="150"/>
      <c r="T8" s="400"/>
      <c r="U8" s="150"/>
      <c r="V8" s="400"/>
      <c r="W8" s="150"/>
      <c r="X8" s="400"/>
      <c r="Y8" s="150"/>
      <c r="Z8" s="400"/>
      <c r="AA8" s="150"/>
      <c r="AB8" s="150"/>
      <c r="AC8" s="150"/>
      <c r="AD8" s="150"/>
      <c r="AE8" s="150"/>
      <c r="AF8" s="150"/>
      <c r="AG8" s="150"/>
    </row>
    <row r="9" spans="1:33" s="218" customFormat="1" ht="15">
      <c r="A9" s="189"/>
      <c r="B9" s="427" t="s">
        <v>620</v>
      </c>
      <c r="C9" s="150"/>
      <c r="D9" s="150"/>
      <c r="E9" s="150"/>
      <c r="F9" s="150"/>
      <c r="G9" s="426"/>
      <c r="H9" s="400"/>
      <c r="I9" s="150"/>
      <c r="J9" s="400"/>
      <c r="K9" s="150"/>
      <c r="L9" s="400"/>
      <c r="M9" s="150"/>
      <c r="N9" s="400"/>
      <c r="O9" s="189"/>
      <c r="P9" s="400"/>
      <c r="Q9" s="150"/>
      <c r="R9" s="400"/>
      <c r="S9" s="150"/>
      <c r="T9" s="400"/>
      <c r="U9" s="150"/>
      <c r="V9" s="400"/>
      <c r="W9" s="150"/>
      <c r="X9" s="400"/>
      <c r="Y9" s="150"/>
      <c r="Z9" s="400"/>
      <c r="AA9" s="145"/>
      <c r="AB9" s="145"/>
      <c r="AC9" s="145"/>
      <c r="AD9" s="145"/>
      <c r="AE9" s="145"/>
      <c r="AF9" s="145"/>
      <c r="AG9" s="145"/>
    </row>
    <row r="10" spans="1:33" s="218" customFormat="1" ht="15">
      <c r="A10" s="189"/>
      <c r="B10" s="150"/>
      <c r="C10" s="150" t="s">
        <v>277</v>
      </c>
      <c r="D10" s="150"/>
      <c r="E10" s="150"/>
      <c r="F10" s="157"/>
      <c r="G10" s="426"/>
      <c r="H10" s="157"/>
      <c r="I10" s="150"/>
      <c r="J10" s="157"/>
      <c r="K10" s="150"/>
      <c r="L10" s="157"/>
      <c r="M10" s="150"/>
      <c r="N10" s="157"/>
      <c r="O10" s="189"/>
      <c r="P10" s="157"/>
      <c r="Q10" s="150"/>
      <c r="R10" s="157"/>
      <c r="S10" s="150"/>
      <c r="T10" s="157"/>
      <c r="U10" s="150"/>
      <c r="V10" s="157"/>
      <c r="W10" s="150"/>
      <c r="X10" s="157"/>
      <c r="Y10" s="150"/>
      <c r="Z10" s="157"/>
      <c r="AA10" s="145"/>
      <c r="AB10" s="145"/>
      <c r="AC10" s="145"/>
      <c r="AD10" s="145"/>
      <c r="AE10" s="145"/>
      <c r="AF10" s="145"/>
      <c r="AG10" s="145"/>
    </row>
    <row r="11" spans="1:33" s="218" customFormat="1" ht="15">
      <c r="A11" s="189"/>
      <c r="B11" s="150"/>
      <c r="C11" s="150" t="s">
        <v>276</v>
      </c>
      <c r="D11" s="150"/>
      <c r="E11" s="150"/>
      <c r="F11" s="157"/>
      <c r="G11" s="426"/>
      <c r="H11" s="157"/>
      <c r="I11" s="150"/>
      <c r="J11" s="157"/>
      <c r="K11" s="150"/>
      <c r="L11" s="157"/>
      <c r="M11" s="150"/>
      <c r="N11" s="157"/>
      <c r="O11" s="189"/>
      <c r="P11" s="157"/>
      <c r="Q11" s="150"/>
      <c r="R11" s="157"/>
      <c r="S11" s="150"/>
      <c r="T11" s="157"/>
      <c r="U11" s="150"/>
      <c r="V11" s="157"/>
      <c r="W11" s="150"/>
      <c r="X11" s="157"/>
      <c r="Y11" s="150"/>
      <c r="Z11" s="157"/>
      <c r="AA11" s="145"/>
      <c r="AB11" s="145"/>
      <c r="AC11" s="145"/>
      <c r="AD11" s="145"/>
      <c r="AE11" s="145"/>
      <c r="AF11" s="145"/>
      <c r="AG11" s="145"/>
    </row>
    <row r="12" spans="1:33" s="218" customFormat="1" ht="15">
      <c r="A12" s="189"/>
      <c r="B12" s="145"/>
      <c r="C12" s="145" t="s">
        <v>218</v>
      </c>
      <c r="D12" s="145"/>
      <c r="E12" s="145"/>
      <c r="F12" s="400"/>
      <c r="G12" s="426"/>
      <c r="H12" s="400"/>
      <c r="I12" s="150"/>
      <c r="J12" s="400"/>
      <c r="K12" s="150"/>
      <c r="L12" s="400"/>
      <c r="M12" s="150"/>
      <c r="N12" s="400"/>
      <c r="O12" s="189"/>
      <c r="P12" s="400"/>
      <c r="Q12" s="150"/>
      <c r="R12" s="400"/>
      <c r="S12" s="150"/>
      <c r="T12" s="400"/>
      <c r="U12" s="150"/>
      <c r="V12" s="400"/>
      <c r="W12" s="150"/>
      <c r="X12" s="400"/>
      <c r="Y12" s="150"/>
      <c r="Z12" s="400"/>
      <c r="AA12" s="145"/>
      <c r="AB12" s="145"/>
      <c r="AC12" s="145"/>
      <c r="AD12" s="145"/>
      <c r="AE12" s="145"/>
      <c r="AF12" s="145"/>
      <c r="AG12" s="145"/>
    </row>
    <row r="13" spans="1:33" s="218" customFormat="1" ht="15">
      <c r="A13" s="189"/>
      <c r="B13" s="145"/>
      <c r="C13" s="145" t="s">
        <v>287</v>
      </c>
      <c r="D13" s="145"/>
      <c r="E13" s="145"/>
      <c r="F13" s="400"/>
      <c r="G13" s="426"/>
      <c r="H13" s="400"/>
      <c r="I13" s="150"/>
      <c r="J13" s="400"/>
      <c r="K13" s="150"/>
      <c r="L13" s="400"/>
      <c r="M13" s="150"/>
      <c r="N13" s="400"/>
      <c r="O13" s="189"/>
      <c r="P13" s="400"/>
      <c r="Q13" s="150"/>
      <c r="R13" s="400"/>
      <c r="S13" s="150"/>
      <c r="T13" s="400"/>
      <c r="U13" s="150"/>
      <c r="V13" s="400"/>
      <c r="W13" s="150"/>
      <c r="X13" s="400"/>
      <c r="Y13" s="150"/>
      <c r="Z13" s="400"/>
      <c r="AA13" s="145"/>
      <c r="AB13" s="145"/>
      <c r="AC13" s="145"/>
      <c r="AD13" s="145"/>
      <c r="AE13" s="145"/>
      <c r="AF13" s="145"/>
      <c r="AG13" s="145"/>
    </row>
    <row r="14" spans="1:33" s="218" customFormat="1" ht="15">
      <c r="A14" s="189"/>
      <c r="B14" s="145"/>
      <c r="C14" s="145"/>
      <c r="D14" s="145"/>
      <c r="E14" s="145"/>
      <c r="F14" s="400"/>
      <c r="G14" s="426"/>
      <c r="H14" s="400"/>
      <c r="I14" s="150"/>
      <c r="J14" s="400"/>
      <c r="K14" s="150"/>
      <c r="L14" s="400"/>
      <c r="M14" s="150"/>
      <c r="N14" s="400"/>
      <c r="O14" s="189"/>
      <c r="P14" s="400"/>
      <c r="Q14" s="150"/>
      <c r="R14" s="400"/>
      <c r="S14" s="150"/>
      <c r="T14" s="400"/>
      <c r="U14" s="150"/>
      <c r="V14" s="400"/>
      <c r="W14" s="150"/>
      <c r="X14" s="400"/>
      <c r="Y14" s="150"/>
      <c r="Z14" s="400"/>
      <c r="AA14" s="145"/>
      <c r="AB14" s="145"/>
      <c r="AC14" s="145"/>
      <c r="AD14" s="145"/>
      <c r="AE14" s="145"/>
      <c r="AF14" s="145"/>
      <c r="AG14" s="145"/>
    </row>
    <row r="15" spans="1:33" s="218" customFormat="1" ht="15">
      <c r="A15" s="189"/>
      <c r="B15" s="427" t="s">
        <v>278</v>
      </c>
      <c r="C15" s="150"/>
      <c r="D15" s="150"/>
      <c r="E15" s="150"/>
      <c r="F15" s="400"/>
      <c r="G15" s="426"/>
      <c r="H15" s="400"/>
      <c r="I15" s="150"/>
      <c r="J15" s="400"/>
      <c r="K15" s="150"/>
      <c r="L15" s="400"/>
      <c r="M15" s="150"/>
      <c r="N15" s="400"/>
      <c r="O15" s="189"/>
      <c r="P15" s="400"/>
      <c r="Q15" s="150"/>
      <c r="R15" s="400"/>
      <c r="S15" s="150"/>
      <c r="T15" s="400"/>
      <c r="U15" s="150"/>
      <c r="V15" s="400"/>
      <c r="W15" s="150"/>
      <c r="X15" s="400"/>
      <c r="Y15" s="150"/>
      <c r="Z15" s="400"/>
      <c r="AA15" s="145"/>
      <c r="AB15" s="145"/>
      <c r="AC15" s="145"/>
      <c r="AD15" s="145"/>
      <c r="AE15" s="145"/>
      <c r="AF15" s="145"/>
      <c r="AG15" s="145"/>
    </row>
    <row r="16" spans="1:33" s="218" customFormat="1" ht="15">
      <c r="A16" s="189"/>
      <c r="B16" s="150"/>
      <c r="C16" s="150" t="s">
        <v>307</v>
      </c>
      <c r="D16" s="150"/>
      <c r="E16" s="150"/>
      <c r="F16" s="436"/>
      <c r="G16" s="426"/>
      <c r="H16" s="436"/>
      <c r="I16" s="211"/>
      <c r="J16" s="436"/>
      <c r="K16" s="211"/>
      <c r="L16" s="436"/>
      <c r="M16" s="211"/>
      <c r="N16" s="436"/>
      <c r="O16" s="189"/>
      <c r="P16" s="179"/>
      <c r="Q16" s="157"/>
      <c r="R16" s="179"/>
      <c r="S16" s="157"/>
      <c r="T16" s="179"/>
      <c r="U16" s="157"/>
      <c r="V16" s="179"/>
      <c r="W16" s="157"/>
      <c r="X16" s="179"/>
      <c r="Y16" s="157"/>
      <c r="Z16" s="179"/>
      <c r="AA16" s="145"/>
      <c r="AB16" s="145"/>
      <c r="AC16" s="145"/>
      <c r="AD16" s="145"/>
      <c r="AE16" s="145"/>
      <c r="AF16" s="145"/>
      <c r="AG16" s="145"/>
    </row>
    <row r="17" spans="1:33" s="218" customFormat="1" ht="15">
      <c r="A17" s="189"/>
      <c r="B17" s="150"/>
      <c r="C17" s="150" t="s">
        <v>306</v>
      </c>
      <c r="D17" s="150"/>
      <c r="E17" s="150"/>
      <c r="F17" s="442"/>
      <c r="G17" s="426"/>
      <c r="H17" s="442"/>
      <c r="I17" s="215"/>
      <c r="J17" s="442"/>
      <c r="K17" s="215"/>
      <c r="L17" s="442"/>
      <c r="M17" s="215"/>
      <c r="N17" s="442"/>
      <c r="O17" s="467"/>
      <c r="P17" s="451"/>
      <c r="Q17" s="157"/>
      <c r="R17" s="451"/>
      <c r="S17" s="157"/>
      <c r="T17" s="451"/>
      <c r="U17" s="157"/>
      <c r="V17" s="451"/>
      <c r="W17" s="157"/>
      <c r="X17" s="451"/>
      <c r="Y17" s="157"/>
      <c r="Z17" s="451"/>
      <c r="AA17" s="145"/>
      <c r="AB17" s="145"/>
      <c r="AC17" s="145"/>
      <c r="AD17" s="145"/>
      <c r="AE17" s="145"/>
      <c r="AF17" s="145"/>
      <c r="AG17" s="145"/>
    </row>
    <row r="18" spans="1:33" s="218" customFormat="1" ht="15">
      <c r="A18" s="189"/>
      <c r="B18" s="145"/>
      <c r="C18" s="145" t="s">
        <v>316</v>
      </c>
      <c r="D18" s="145"/>
      <c r="E18" s="145"/>
      <c r="F18" s="442"/>
      <c r="G18" s="426"/>
      <c r="H18" s="442"/>
      <c r="I18" s="215"/>
      <c r="J18" s="442"/>
      <c r="K18" s="215"/>
      <c r="L18" s="442"/>
      <c r="M18" s="215"/>
      <c r="N18" s="442"/>
      <c r="O18" s="189"/>
      <c r="P18" s="451"/>
      <c r="Q18" s="157"/>
      <c r="R18" s="451"/>
      <c r="S18" s="157"/>
      <c r="T18" s="451"/>
      <c r="U18" s="157"/>
      <c r="V18" s="451"/>
      <c r="W18" s="157"/>
      <c r="X18" s="451"/>
      <c r="Y18" s="157"/>
      <c r="Z18" s="451"/>
      <c r="AA18" s="145"/>
      <c r="AB18" s="145"/>
      <c r="AC18" s="145"/>
      <c r="AD18" s="145"/>
      <c r="AE18" s="145"/>
      <c r="AF18" s="145"/>
      <c r="AG18" s="145"/>
    </row>
    <row r="19" spans="1:33" s="218" customFormat="1" ht="15">
      <c r="A19" s="189"/>
      <c r="B19" s="150"/>
      <c r="C19" s="150" t="s">
        <v>282</v>
      </c>
      <c r="D19" s="150"/>
      <c r="E19" s="150"/>
      <c r="F19" s="436"/>
      <c r="G19" s="426"/>
      <c r="H19" s="436"/>
      <c r="I19" s="211"/>
      <c r="J19" s="436"/>
      <c r="K19" s="211"/>
      <c r="L19" s="436"/>
      <c r="M19" s="211"/>
      <c r="N19" s="436"/>
      <c r="O19" s="189"/>
      <c r="P19" s="179"/>
      <c r="Q19" s="157"/>
      <c r="R19" s="179"/>
      <c r="S19" s="157"/>
      <c r="T19" s="179"/>
      <c r="U19" s="157"/>
      <c r="V19" s="179"/>
      <c r="W19" s="157"/>
      <c r="X19" s="179"/>
      <c r="Y19" s="157"/>
      <c r="Z19" s="179"/>
      <c r="AA19" s="145"/>
      <c r="AB19" s="145"/>
      <c r="AC19" s="145"/>
      <c r="AD19" s="145"/>
      <c r="AE19" s="145"/>
      <c r="AF19" s="145"/>
      <c r="AG19" s="145"/>
    </row>
    <row r="20" spans="1:33" s="218" customFormat="1" ht="15">
      <c r="A20" s="189"/>
      <c r="B20" s="150"/>
      <c r="C20" s="150" t="s">
        <v>283</v>
      </c>
      <c r="D20" s="150"/>
      <c r="E20" s="150"/>
      <c r="F20" s="436"/>
      <c r="G20" s="426"/>
      <c r="H20" s="436"/>
      <c r="I20" s="211"/>
      <c r="J20" s="436"/>
      <c r="K20" s="211"/>
      <c r="L20" s="436"/>
      <c r="M20" s="211"/>
      <c r="N20" s="436"/>
      <c r="O20" s="189"/>
      <c r="P20" s="179"/>
      <c r="Q20" s="157"/>
      <c r="R20" s="179"/>
      <c r="S20" s="157"/>
      <c r="T20" s="179"/>
      <c r="U20" s="157"/>
      <c r="V20" s="179"/>
      <c r="W20" s="157"/>
      <c r="X20" s="179"/>
      <c r="Y20" s="157"/>
      <c r="Z20" s="179"/>
      <c r="AA20" s="145"/>
      <c r="AB20" s="145"/>
      <c r="AC20" s="145"/>
      <c r="AD20" s="145"/>
      <c r="AE20" s="145"/>
      <c r="AF20" s="145"/>
      <c r="AG20" s="145"/>
    </row>
    <row r="21" spans="1:33" s="218" customFormat="1" ht="15">
      <c r="A21" s="189"/>
      <c r="B21" s="150"/>
      <c r="C21" s="150" t="s">
        <v>284</v>
      </c>
      <c r="D21" s="150"/>
      <c r="E21" s="150"/>
      <c r="F21" s="436"/>
      <c r="G21" s="426"/>
      <c r="H21" s="436"/>
      <c r="I21" s="211"/>
      <c r="J21" s="436"/>
      <c r="K21" s="211"/>
      <c r="L21" s="436"/>
      <c r="M21" s="211"/>
      <c r="N21" s="436"/>
      <c r="O21" s="189"/>
      <c r="P21" s="179"/>
      <c r="Q21" s="157"/>
      <c r="R21" s="179"/>
      <c r="S21" s="157"/>
      <c r="T21" s="179"/>
      <c r="U21" s="157"/>
      <c r="V21" s="179"/>
      <c r="W21" s="157"/>
      <c r="X21" s="179"/>
      <c r="Y21" s="157"/>
      <c r="Z21" s="179"/>
      <c r="AA21" s="145"/>
      <c r="AB21" s="145"/>
      <c r="AC21" s="145"/>
      <c r="AD21" s="145"/>
      <c r="AE21" s="145"/>
      <c r="AF21" s="145"/>
      <c r="AG21" s="145"/>
    </row>
    <row r="22" spans="1:33" s="218" customFormat="1" ht="15">
      <c r="A22" s="189"/>
      <c r="B22" s="150"/>
      <c r="C22" s="150" t="s">
        <v>304</v>
      </c>
      <c r="D22" s="150"/>
      <c r="E22" s="150"/>
      <c r="F22" s="157"/>
      <c r="G22" s="426"/>
      <c r="H22" s="157"/>
      <c r="I22" s="150"/>
      <c r="J22" s="157"/>
      <c r="K22" s="150"/>
      <c r="L22" s="157"/>
      <c r="M22" s="150"/>
      <c r="N22" s="157"/>
      <c r="O22" s="189"/>
      <c r="P22" s="157"/>
      <c r="Q22" s="150"/>
      <c r="R22" s="157"/>
      <c r="S22" s="150"/>
      <c r="T22" s="157"/>
      <c r="U22" s="150"/>
      <c r="V22" s="157"/>
      <c r="W22" s="150"/>
      <c r="X22" s="157"/>
      <c r="Y22" s="150"/>
      <c r="Z22" s="157"/>
      <c r="AA22" s="145"/>
      <c r="AB22" s="145"/>
      <c r="AC22" s="145"/>
      <c r="AD22" s="145"/>
      <c r="AE22" s="145"/>
      <c r="AF22" s="145"/>
      <c r="AG22" s="145"/>
    </row>
    <row r="23" spans="1:33" s="218" customFormat="1" ht="15">
      <c r="A23" s="189"/>
      <c r="B23" s="150"/>
      <c r="C23" s="150" t="s">
        <v>305</v>
      </c>
      <c r="D23" s="150"/>
      <c r="E23" s="150"/>
      <c r="F23" s="157"/>
      <c r="G23" s="426"/>
      <c r="H23" s="157"/>
      <c r="I23" s="150"/>
      <c r="J23" s="157"/>
      <c r="K23" s="150"/>
      <c r="L23" s="157"/>
      <c r="M23" s="150"/>
      <c r="N23" s="157"/>
      <c r="O23" s="189"/>
      <c r="P23" s="157"/>
      <c r="Q23" s="150"/>
      <c r="R23" s="157"/>
      <c r="S23" s="150"/>
      <c r="T23" s="157"/>
      <c r="U23" s="150"/>
      <c r="V23" s="157"/>
      <c r="W23" s="150"/>
      <c r="X23" s="157"/>
      <c r="Y23" s="150"/>
      <c r="Z23" s="157"/>
      <c r="AA23" s="145"/>
      <c r="AB23" s="145"/>
      <c r="AC23" s="145"/>
      <c r="AD23" s="145"/>
      <c r="AE23" s="145"/>
      <c r="AF23" s="145"/>
      <c r="AG23" s="145"/>
    </row>
    <row r="24" spans="1:33" s="218" customFormat="1" ht="15">
      <c r="A24" s="189"/>
      <c r="B24" s="150"/>
      <c r="C24" s="150" t="s">
        <v>315</v>
      </c>
      <c r="D24" s="150"/>
      <c r="E24" s="150"/>
      <c r="F24" s="430"/>
      <c r="G24" s="426"/>
      <c r="H24" s="430"/>
      <c r="I24" s="430"/>
      <c r="J24" s="430"/>
      <c r="K24" s="430"/>
      <c r="L24" s="430"/>
      <c r="M24" s="430"/>
      <c r="N24" s="430"/>
      <c r="O24" s="189"/>
      <c r="P24" s="430"/>
      <c r="Q24" s="430"/>
      <c r="R24" s="430"/>
      <c r="S24" s="430"/>
      <c r="T24" s="430"/>
      <c r="U24" s="430"/>
      <c r="V24" s="430"/>
      <c r="W24" s="430"/>
      <c r="X24" s="430"/>
      <c r="Y24" s="430"/>
      <c r="Z24" s="430"/>
      <c r="AA24" s="145"/>
      <c r="AB24" s="145"/>
      <c r="AC24" s="145"/>
      <c r="AD24" s="145"/>
      <c r="AE24" s="145"/>
      <c r="AF24" s="145"/>
      <c r="AG24" s="145"/>
    </row>
    <row r="25" spans="1:33" s="218" customFormat="1" ht="15">
      <c r="A25" s="189"/>
      <c r="B25" s="150"/>
      <c r="C25" s="150" t="s">
        <v>393</v>
      </c>
      <c r="D25" s="150"/>
      <c r="E25" s="150"/>
      <c r="F25" s="442"/>
      <c r="G25" s="426"/>
      <c r="H25" s="442"/>
      <c r="I25" s="215"/>
      <c r="J25" s="442"/>
      <c r="K25" s="215"/>
      <c r="L25" s="442"/>
      <c r="M25" s="215"/>
      <c r="N25" s="442"/>
      <c r="O25" s="467"/>
      <c r="P25" s="442"/>
      <c r="Q25" s="215"/>
      <c r="R25" s="442"/>
      <c r="S25" s="215"/>
      <c r="T25" s="442"/>
      <c r="U25" s="215"/>
      <c r="V25" s="442"/>
      <c r="W25" s="215"/>
      <c r="X25" s="442"/>
      <c r="Y25" s="215"/>
      <c r="Z25" s="442"/>
      <c r="AA25" s="145"/>
      <c r="AB25" s="145"/>
      <c r="AC25" s="145"/>
      <c r="AD25" s="145"/>
      <c r="AE25" s="145"/>
      <c r="AF25" s="145"/>
      <c r="AG25" s="145"/>
    </row>
    <row r="26" spans="1:33" s="218" customFormat="1" ht="15">
      <c r="A26" s="189"/>
      <c r="B26" s="150"/>
      <c r="C26" s="150" t="s">
        <v>394</v>
      </c>
      <c r="D26" s="150"/>
      <c r="E26" s="150"/>
      <c r="F26" s="442"/>
      <c r="G26" s="426"/>
      <c r="H26" s="442"/>
      <c r="I26" s="215"/>
      <c r="J26" s="442"/>
      <c r="K26" s="215"/>
      <c r="L26" s="442"/>
      <c r="M26" s="215"/>
      <c r="N26" s="442"/>
      <c r="O26" s="467"/>
      <c r="P26" s="442"/>
      <c r="Q26" s="215"/>
      <c r="R26" s="442"/>
      <c r="S26" s="215"/>
      <c r="T26" s="442"/>
      <c r="U26" s="215"/>
      <c r="V26" s="442"/>
      <c r="W26" s="215"/>
      <c r="X26" s="442"/>
      <c r="Y26" s="215"/>
      <c r="Z26" s="442"/>
      <c r="AA26" s="145"/>
      <c r="AB26" s="145"/>
      <c r="AC26" s="145"/>
      <c r="AD26" s="145"/>
      <c r="AE26" s="145"/>
      <c r="AF26" s="145"/>
      <c r="AG26" s="145"/>
    </row>
    <row r="27" spans="1:33" s="218" customFormat="1" ht="15">
      <c r="A27" s="189"/>
      <c r="B27" s="150"/>
      <c r="C27" s="150" t="s">
        <v>395</v>
      </c>
      <c r="D27" s="150"/>
      <c r="E27" s="150"/>
      <c r="F27" s="436"/>
      <c r="G27" s="426"/>
      <c r="H27" s="436"/>
      <c r="I27" s="211"/>
      <c r="J27" s="436"/>
      <c r="K27" s="211"/>
      <c r="L27" s="436"/>
      <c r="M27" s="211"/>
      <c r="N27" s="436"/>
      <c r="O27" s="468"/>
      <c r="P27" s="436"/>
      <c r="Q27" s="211"/>
      <c r="R27" s="436"/>
      <c r="S27" s="211"/>
      <c r="T27" s="436"/>
      <c r="U27" s="211"/>
      <c r="V27" s="436"/>
      <c r="W27" s="211"/>
      <c r="X27" s="436"/>
      <c r="Y27" s="211"/>
      <c r="Z27" s="436"/>
      <c r="AA27" s="145"/>
      <c r="AB27" s="145"/>
      <c r="AC27" s="145"/>
      <c r="AD27" s="145"/>
      <c r="AE27" s="145"/>
      <c r="AF27" s="145"/>
      <c r="AG27" s="145"/>
    </row>
    <row r="28" spans="1:33" s="218" customFormat="1" ht="15">
      <c r="A28" s="189"/>
      <c r="B28" s="150"/>
      <c r="C28" s="150"/>
      <c r="D28" s="150"/>
      <c r="E28" s="150"/>
      <c r="F28" s="445"/>
      <c r="G28" s="426"/>
      <c r="H28" s="445"/>
      <c r="I28" s="211"/>
      <c r="J28" s="445"/>
      <c r="K28" s="211"/>
      <c r="L28" s="445"/>
      <c r="M28" s="211"/>
      <c r="N28" s="445"/>
      <c r="O28" s="468"/>
      <c r="P28" s="445"/>
      <c r="Q28" s="211"/>
      <c r="R28" s="445"/>
      <c r="S28" s="211"/>
      <c r="T28" s="445"/>
      <c r="U28" s="211"/>
      <c r="V28" s="445"/>
      <c r="W28" s="211"/>
      <c r="X28" s="445"/>
      <c r="Y28" s="211"/>
      <c r="Z28" s="445"/>
      <c r="AA28" s="145"/>
      <c r="AB28" s="145"/>
      <c r="AC28" s="145"/>
      <c r="AD28" s="145"/>
      <c r="AE28" s="145"/>
      <c r="AF28" s="145"/>
      <c r="AG28" s="145"/>
    </row>
    <row r="29" spans="1:33" s="218" customFormat="1" ht="15">
      <c r="A29" s="189"/>
      <c r="B29" s="427" t="s">
        <v>279</v>
      </c>
      <c r="C29" s="150"/>
      <c r="D29" s="150"/>
      <c r="E29" s="150"/>
      <c r="F29" s="400"/>
      <c r="G29" s="426"/>
      <c r="H29" s="400"/>
      <c r="I29" s="150"/>
      <c r="J29" s="400"/>
      <c r="K29" s="150"/>
      <c r="L29" s="400"/>
      <c r="M29" s="150"/>
      <c r="N29" s="400"/>
      <c r="O29" s="189"/>
      <c r="P29" s="400"/>
      <c r="Q29" s="150"/>
      <c r="R29" s="400"/>
      <c r="S29" s="150"/>
      <c r="T29" s="400"/>
      <c r="U29" s="150"/>
      <c r="V29" s="400"/>
      <c r="W29" s="150"/>
      <c r="X29" s="400"/>
      <c r="Y29" s="150"/>
      <c r="Z29" s="400"/>
      <c r="AA29" s="145"/>
      <c r="AB29" s="145"/>
      <c r="AC29" s="145"/>
      <c r="AD29" s="145"/>
      <c r="AE29" s="145"/>
      <c r="AF29" s="145"/>
      <c r="AG29" s="145"/>
    </row>
    <row r="30" spans="1:33" s="218" customFormat="1" ht="15">
      <c r="A30" s="189"/>
      <c r="B30" s="150"/>
      <c r="C30" s="150" t="s">
        <v>280</v>
      </c>
      <c r="D30" s="150"/>
      <c r="E30" s="150"/>
      <c r="F30" s="436"/>
      <c r="G30" s="426"/>
      <c r="H30" s="436"/>
      <c r="I30" s="211"/>
      <c r="J30" s="436"/>
      <c r="K30" s="211"/>
      <c r="L30" s="436"/>
      <c r="M30" s="211"/>
      <c r="N30" s="436"/>
      <c r="O30" s="189"/>
      <c r="P30" s="179"/>
      <c r="Q30" s="157"/>
      <c r="R30" s="179"/>
      <c r="S30" s="157"/>
      <c r="T30" s="179"/>
      <c r="U30" s="157"/>
      <c r="V30" s="179"/>
      <c r="W30" s="157"/>
      <c r="X30" s="179"/>
      <c r="Y30" s="157"/>
      <c r="Z30" s="179"/>
      <c r="AA30" s="145"/>
      <c r="AB30" s="145"/>
      <c r="AC30" s="145"/>
      <c r="AD30" s="145"/>
      <c r="AE30" s="145"/>
      <c r="AF30" s="145"/>
      <c r="AG30" s="145"/>
    </row>
    <row r="31" spans="1:33" s="218" customFormat="1" ht="15">
      <c r="A31" s="189"/>
      <c r="B31" s="150"/>
      <c r="C31" s="150" t="s">
        <v>281</v>
      </c>
      <c r="D31" s="150"/>
      <c r="E31" s="150"/>
      <c r="F31" s="436"/>
      <c r="G31" s="426"/>
      <c r="H31" s="436"/>
      <c r="I31" s="211"/>
      <c r="J31" s="436"/>
      <c r="K31" s="211"/>
      <c r="L31" s="436"/>
      <c r="M31" s="211"/>
      <c r="N31" s="436"/>
      <c r="O31" s="189"/>
      <c r="P31" s="179"/>
      <c r="Q31" s="157"/>
      <c r="R31" s="179"/>
      <c r="S31" s="157"/>
      <c r="T31" s="179"/>
      <c r="U31" s="157"/>
      <c r="V31" s="179"/>
      <c r="W31" s="157"/>
      <c r="X31" s="179"/>
      <c r="Y31" s="157"/>
      <c r="Z31" s="179"/>
      <c r="AA31" s="145"/>
      <c r="AB31" s="145"/>
      <c r="AC31" s="145"/>
      <c r="AD31" s="145"/>
      <c r="AE31" s="145"/>
      <c r="AF31" s="145"/>
      <c r="AG31" s="145"/>
    </row>
    <row r="32" spans="1:33" s="218" customFormat="1" ht="15">
      <c r="A32" s="189"/>
      <c r="B32" s="150"/>
      <c r="C32" s="150" t="s">
        <v>308</v>
      </c>
      <c r="D32" s="150"/>
      <c r="E32" s="150"/>
      <c r="F32" s="436"/>
      <c r="G32" s="426"/>
      <c r="H32" s="436"/>
      <c r="I32" s="211"/>
      <c r="J32" s="436"/>
      <c r="K32" s="211"/>
      <c r="L32" s="179"/>
      <c r="M32" s="428"/>
      <c r="N32" s="179"/>
      <c r="O32" s="189"/>
      <c r="P32" s="179"/>
      <c r="Q32" s="157"/>
      <c r="R32" s="179"/>
      <c r="S32" s="157"/>
      <c r="T32" s="179"/>
      <c r="U32" s="157"/>
      <c r="V32" s="179"/>
      <c r="W32" s="157"/>
      <c r="X32" s="179"/>
      <c r="Y32" s="157"/>
      <c r="Z32" s="179"/>
      <c r="AA32" s="145"/>
      <c r="AB32" s="145"/>
      <c r="AC32" s="145"/>
      <c r="AD32" s="145"/>
      <c r="AE32" s="145"/>
      <c r="AF32" s="145"/>
      <c r="AG32" s="145"/>
    </row>
    <row r="33" spans="1:33" s="218" customFormat="1" ht="15">
      <c r="A33" s="189"/>
      <c r="B33" s="150"/>
      <c r="C33" s="150" t="s">
        <v>455</v>
      </c>
      <c r="D33" s="150"/>
      <c r="E33" s="150"/>
      <c r="F33" s="442"/>
      <c r="G33" s="426"/>
      <c r="H33" s="442"/>
      <c r="I33" s="215"/>
      <c r="J33" s="442"/>
      <c r="K33" s="215"/>
      <c r="L33" s="442"/>
      <c r="M33" s="215"/>
      <c r="N33" s="442"/>
      <c r="O33" s="467"/>
      <c r="P33" s="451"/>
      <c r="Q33" s="157"/>
      <c r="R33" s="451"/>
      <c r="S33" s="157"/>
      <c r="T33" s="451"/>
      <c r="U33" s="157"/>
      <c r="V33" s="451"/>
      <c r="W33" s="157"/>
      <c r="X33" s="451"/>
      <c r="Y33" s="157"/>
      <c r="Z33" s="451"/>
      <c r="AA33" s="145"/>
      <c r="AB33" s="145"/>
      <c r="AC33" s="145"/>
      <c r="AD33" s="145"/>
      <c r="AE33" s="145"/>
      <c r="AF33" s="145"/>
      <c r="AG33" s="145"/>
    </row>
    <row r="34" spans="1:33" s="218" customFormat="1" ht="15">
      <c r="A34" s="189"/>
      <c r="B34" s="150"/>
      <c r="C34" s="150" t="s">
        <v>312</v>
      </c>
      <c r="D34" s="150"/>
      <c r="E34" s="150"/>
      <c r="F34" s="436"/>
      <c r="G34" s="426"/>
      <c r="H34" s="436"/>
      <c r="I34" s="211"/>
      <c r="J34" s="179"/>
      <c r="K34" s="428"/>
      <c r="L34" s="179"/>
      <c r="M34" s="428"/>
      <c r="N34" s="179"/>
      <c r="O34" s="467"/>
      <c r="P34" s="179"/>
      <c r="Q34" s="157"/>
      <c r="R34" s="179"/>
      <c r="S34" s="157"/>
      <c r="T34" s="179"/>
      <c r="U34" s="157"/>
      <c r="V34" s="179"/>
      <c r="W34" s="157"/>
      <c r="X34" s="179"/>
      <c r="Y34" s="157"/>
      <c r="Z34" s="179"/>
      <c r="AA34" s="145"/>
      <c r="AB34" s="145"/>
      <c r="AC34" s="145"/>
      <c r="AD34" s="145"/>
      <c r="AE34" s="145"/>
      <c r="AF34" s="145"/>
      <c r="AG34" s="145"/>
    </row>
    <row r="35" spans="1:33" s="218" customFormat="1" ht="15">
      <c r="A35" s="189"/>
      <c r="B35" s="150"/>
      <c r="C35" s="150" t="s">
        <v>311</v>
      </c>
      <c r="D35" s="150"/>
      <c r="E35" s="150"/>
      <c r="F35" s="436"/>
      <c r="G35" s="426"/>
      <c r="H35" s="436"/>
      <c r="I35" s="211"/>
      <c r="J35" s="179"/>
      <c r="K35" s="428"/>
      <c r="L35" s="179"/>
      <c r="M35" s="428"/>
      <c r="N35" s="179"/>
      <c r="O35" s="467"/>
      <c r="P35" s="179"/>
      <c r="Q35" s="157"/>
      <c r="R35" s="179"/>
      <c r="S35" s="157"/>
      <c r="T35" s="179"/>
      <c r="U35" s="157"/>
      <c r="V35" s="179"/>
      <c r="W35" s="157"/>
      <c r="X35" s="179"/>
      <c r="Y35" s="157"/>
      <c r="Z35" s="179"/>
      <c r="AA35" s="145"/>
      <c r="AB35" s="145"/>
      <c r="AC35" s="145"/>
      <c r="AD35" s="145"/>
      <c r="AE35" s="145"/>
      <c r="AF35" s="145"/>
      <c r="AG35" s="145"/>
    </row>
    <row r="36" spans="1:33" s="218" customFormat="1" ht="15">
      <c r="A36" s="189"/>
      <c r="B36" s="150"/>
      <c r="C36" s="150" t="s">
        <v>313</v>
      </c>
      <c r="D36" s="150"/>
      <c r="E36" s="150"/>
      <c r="F36" s="436"/>
      <c r="G36" s="426"/>
      <c r="H36" s="436"/>
      <c r="I36" s="211"/>
      <c r="J36" s="179"/>
      <c r="K36" s="428"/>
      <c r="L36" s="179"/>
      <c r="M36" s="428"/>
      <c r="N36" s="179"/>
      <c r="O36" s="467"/>
      <c r="P36" s="179"/>
      <c r="Q36" s="157"/>
      <c r="R36" s="179"/>
      <c r="S36" s="157"/>
      <c r="T36" s="179"/>
      <c r="U36" s="157"/>
      <c r="V36" s="179"/>
      <c r="W36" s="157"/>
      <c r="X36" s="179"/>
      <c r="Y36" s="157"/>
      <c r="Z36" s="179"/>
      <c r="AA36" s="145"/>
      <c r="AB36" s="145"/>
      <c r="AC36" s="145"/>
      <c r="AD36" s="145"/>
      <c r="AE36" s="145"/>
      <c r="AF36" s="145"/>
      <c r="AG36" s="145"/>
    </row>
    <row r="37" spans="1:33" s="218" customFormat="1" ht="15">
      <c r="A37" s="189"/>
      <c r="B37" s="150"/>
      <c r="C37" s="150" t="s">
        <v>314</v>
      </c>
      <c r="D37" s="150"/>
      <c r="E37" s="150"/>
      <c r="F37" s="436"/>
      <c r="G37" s="426"/>
      <c r="H37" s="436"/>
      <c r="I37" s="211"/>
      <c r="J37" s="179"/>
      <c r="K37" s="428"/>
      <c r="L37" s="179"/>
      <c r="M37" s="428"/>
      <c r="N37" s="179"/>
      <c r="O37" s="189"/>
      <c r="P37" s="179"/>
      <c r="Q37" s="157"/>
      <c r="R37" s="179"/>
      <c r="S37" s="157"/>
      <c r="T37" s="179"/>
      <c r="U37" s="157"/>
      <c r="V37" s="179"/>
      <c r="W37" s="157"/>
      <c r="X37" s="179"/>
      <c r="Y37" s="157"/>
      <c r="Z37" s="179"/>
      <c r="AA37" s="145"/>
      <c r="AB37" s="145"/>
      <c r="AC37" s="145"/>
      <c r="AD37" s="145"/>
      <c r="AE37" s="145"/>
      <c r="AF37" s="145"/>
      <c r="AG37" s="145"/>
    </row>
    <row r="38" spans="1:33" s="218" customFormat="1" ht="15">
      <c r="A38" s="189"/>
      <c r="B38" s="150"/>
      <c r="C38" s="150"/>
      <c r="D38" s="150"/>
      <c r="E38" s="150"/>
      <c r="F38" s="400"/>
      <c r="G38" s="426"/>
      <c r="H38" s="400"/>
      <c r="I38" s="150"/>
      <c r="J38" s="400"/>
      <c r="K38" s="150"/>
      <c r="L38" s="400"/>
      <c r="M38" s="150"/>
      <c r="N38" s="400"/>
      <c r="O38" s="189"/>
      <c r="P38" s="400"/>
      <c r="Q38" s="150"/>
      <c r="R38" s="400"/>
      <c r="S38" s="150"/>
      <c r="T38" s="400"/>
      <c r="U38" s="150"/>
      <c r="V38" s="400"/>
      <c r="W38" s="150"/>
      <c r="X38" s="400"/>
      <c r="Y38" s="150"/>
      <c r="Z38" s="400"/>
      <c r="AA38" s="145"/>
      <c r="AB38" s="145"/>
      <c r="AC38" s="145"/>
      <c r="AD38" s="145"/>
      <c r="AE38" s="145"/>
      <c r="AF38" s="145"/>
      <c r="AG38" s="145"/>
    </row>
    <row r="39" spans="1:33" s="218" customFormat="1" ht="15">
      <c r="A39" s="189"/>
      <c r="B39" s="427" t="s">
        <v>285</v>
      </c>
      <c r="C39" s="150"/>
      <c r="D39" s="150"/>
      <c r="E39" s="150"/>
      <c r="F39" s="400"/>
      <c r="G39" s="426"/>
      <c r="H39" s="400"/>
      <c r="I39" s="150"/>
      <c r="J39" s="400"/>
      <c r="K39" s="150"/>
      <c r="L39" s="400"/>
      <c r="M39" s="150"/>
      <c r="N39" s="400"/>
      <c r="O39" s="189"/>
      <c r="P39" s="400"/>
      <c r="Q39" s="150"/>
      <c r="R39" s="400"/>
      <c r="S39" s="150"/>
      <c r="T39" s="400"/>
      <c r="U39" s="150"/>
      <c r="V39" s="400"/>
      <c r="W39" s="150"/>
      <c r="X39" s="400"/>
      <c r="Y39" s="150"/>
      <c r="Z39" s="400"/>
      <c r="AA39" s="145"/>
      <c r="AB39" s="145"/>
      <c r="AC39" s="145"/>
      <c r="AD39" s="145"/>
      <c r="AE39" s="145"/>
      <c r="AF39" s="145"/>
      <c r="AG39" s="145"/>
    </row>
    <row r="40" spans="1:33" s="218" customFormat="1" ht="15">
      <c r="A40" s="189"/>
      <c r="B40" s="150"/>
      <c r="C40" s="150" t="s">
        <v>286</v>
      </c>
      <c r="D40" s="150"/>
      <c r="E40" s="150"/>
      <c r="F40" s="442"/>
      <c r="G40" s="426"/>
      <c r="H40" s="442"/>
      <c r="I40" s="215"/>
      <c r="J40" s="442"/>
      <c r="K40" s="215"/>
      <c r="L40" s="442"/>
      <c r="M40" s="215"/>
      <c r="N40" s="442"/>
      <c r="O40" s="189"/>
      <c r="P40" s="451"/>
      <c r="Q40" s="157"/>
      <c r="R40" s="451"/>
      <c r="S40" s="157"/>
      <c r="T40" s="451"/>
      <c r="U40" s="157"/>
      <c r="V40" s="451"/>
      <c r="W40" s="157"/>
      <c r="X40" s="451"/>
      <c r="Y40" s="157"/>
      <c r="Z40" s="451"/>
      <c r="AA40" s="145"/>
      <c r="AB40" s="145"/>
      <c r="AC40" s="145"/>
      <c r="AD40" s="145"/>
      <c r="AE40" s="145"/>
      <c r="AF40" s="145"/>
      <c r="AG40" s="145"/>
    </row>
    <row r="41" spans="1:33" s="218" customFormat="1" ht="15">
      <c r="A41" s="189"/>
      <c r="B41" s="150"/>
      <c r="C41" s="150"/>
      <c r="D41" s="150"/>
      <c r="E41" s="150"/>
      <c r="F41" s="446"/>
      <c r="G41" s="426"/>
      <c r="H41" s="446"/>
      <c r="I41" s="215"/>
      <c r="J41" s="446"/>
      <c r="K41" s="215"/>
      <c r="L41" s="446"/>
      <c r="M41" s="215"/>
      <c r="N41" s="446"/>
      <c r="O41" s="189"/>
      <c r="P41" s="429"/>
      <c r="Q41" s="157"/>
      <c r="R41" s="429"/>
      <c r="S41" s="157"/>
      <c r="T41" s="429"/>
      <c r="U41" s="157"/>
      <c r="V41" s="429"/>
      <c r="W41" s="157"/>
      <c r="X41" s="429"/>
      <c r="Y41" s="157"/>
      <c r="Z41" s="429"/>
      <c r="AA41" s="145"/>
      <c r="AB41" s="145"/>
      <c r="AC41" s="145"/>
      <c r="AD41" s="145"/>
      <c r="AE41" s="145"/>
      <c r="AF41" s="145"/>
      <c r="AG41" s="145"/>
    </row>
    <row r="42" spans="1:33" s="218" customFormat="1" ht="15">
      <c r="A42" s="189"/>
      <c r="B42" s="427" t="s">
        <v>288</v>
      </c>
      <c r="C42" s="150"/>
      <c r="D42" s="150"/>
      <c r="E42" s="150"/>
      <c r="F42" s="400"/>
      <c r="G42" s="426"/>
      <c r="H42" s="400"/>
      <c r="I42" s="150"/>
      <c r="J42" s="400"/>
      <c r="K42" s="150"/>
      <c r="L42" s="400"/>
      <c r="M42" s="150"/>
      <c r="N42" s="400"/>
      <c r="O42" s="189"/>
      <c r="P42" s="157"/>
      <c r="Q42" s="157"/>
      <c r="R42" s="157"/>
      <c r="S42" s="157"/>
      <c r="T42" s="157"/>
      <c r="U42" s="157"/>
      <c r="V42" s="157"/>
      <c r="W42" s="157"/>
      <c r="X42" s="157"/>
      <c r="Y42" s="157"/>
      <c r="Z42" s="157"/>
      <c r="AA42" s="145"/>
      <c r="AB42" s="145"/>
      <c r="AC42" s="145"/>
      <c r="AD42" s="145"/>
      <c r="AE42" s="145"/>
      <c r="AF42" s="145"/>
      <c r="AG42" s="145"/>
    </row>
    <row r="43" spans="1:33" s="218" customFormat="1" ht="15">
      <c r="A43" s="189"/>
      <c r="B43" s="150"/>
      <c r="C43" s="150" t="s">
        <v>289</v>
      </c>
      <c r="D43" s="150"/>
      <c r="E43" s="150"/>
      <c r="F43" s="436"/>
      <c r="G43" s="426"/>
      <c r="H43" s="436"/>
      <c r="I43" s="211"/>
      <c r="J43" s="436"/>
      <c r="K43" s="211"/>
      <c r="L43" s="436"/>
      <c r="M43" s="211"/>
      <c r="N43" s="436"/>
      <c r="O43" s="189"/>
      <c r="P43" s="179"/>
      <c r="Q43" s="157"/>
      <c r="R43" s="179"/>
      <c r="S43" s="157"/>
      <c r="T43" s="179"/>
      <c r="U43" s="157"/>
      <c r="V43" s="179"/>
      <c r="W43" s="157"/>
      <c r="X43" s="179"/>
      <c r="Y43" s="157"/>
      <c r="Z43" s="179"/>
      <c r="AA43" s="145"/>
      <c r="AB43" s="145"/>
      <c r="AC43" s="145"/>
      <c r="AD43" s="145"/>
      <c r="AE43" s="145"/>
      <c r="AF43" s="145"/>
      <c r="AG43" s="145"/>
    </row>
    <row r="44" spans="1:33" s="218" customFormat="1" ht="15">
      <c r="A44" s="189"/>
      <c r="B44" s="150"/>
      <c r="C44" s="150" t="s">
        <v>290</v>
      </c>
      <c r="D44" s="150"/>
      <c r="E44" s="150"/>
      <c r="F44" s="436"/>
      <c r="G44" s="426"/>
      <c r="H44" s="436"/>
      <c r="I44" s="211"/>
      <c r="J44" s="436"/>
      <c r="K44" s="211"/>
      <c r="L44" s="436"/>
      <c r="M44" s="211"/>
      <c r="N44" s="436"/>
      <c r="O44" s="189"/>
      <c r="P44" s="179"/>
      <c r="Q44" s="157"/>
      <c r="R44" s="179"/>
      <c r="S44" s="157"/>
      <c r="T44" s="179"/>
      <c r="U44" s="157"/>
      <c r="V44" s="179"/>
      <c r="W44" s="157"/>
      <c r="X44" s="179"/>
      <c r="Y44" s="157"/>
      <c r="Z44" s="179"/>
      <c r="AA44" s="145"/>
      <c r="AB44" s="145"/>
      <c r="AC44" s="145"/>
      <c r="AD44" s="145"/>
      <c r="AE44" s="145"/>
      <c r="AF44" s="145"/>
      <c r="AG44" s="145"/>
    </row>
    <row r="45" spans="1:33" s="218" customFormat="1" ht="15">
      <c r="A45" s="189"/>
      <c r="B45" s="150"/>
      <c r="C45" s="150"/>
      <c r="D45" s="150"/>
      <c r="E45" s="150"/>
      <c r="F45" s="436"/>
      <c r="G45" s="426"/>
      <c r="H45" s="436"/>
      <c r="I45" s="211"/>
      <c r="J45" s="436"/>
      <c r="K45" s="211"/>
      <c r="L45" s="436"/>
      <c r="M45" s="211"/>
      <c r="N45" s="436"/>
      <c r="O45" s="189"/>
      <c r="P45" s="179"/>
      <c r="Q45" s="157"/>
      <c r="R45" s="179"/>
      <c r="S45" s="157"/>
      <c r="T45" s="179"/>
      <c r="U45" s="157"/>
      <c r="V45" s="179"/>
      <c r="W45" s="157"/>
      <c r="X45" s="179"/>
      <c r="Y45" s="157"/>
      <c r="Z45" s="179"/>
      <c r="AA45" s="145"/>
      <c r="AB45" s="145"/>
      <c r="AC45" s="145"/>
      <c r="AD45" s="145"/>
      <c r="AE45" s="145"/>
      <c r="AF45" s="145"/>
      <c r="AG45" s="145"/>
    </row>
    <row r="46" spans="1:33" s="218" customFormat="1" ht="15">
      <c r="A46" s="189"/>
      <c r="B46" s="427" t="s">
        <v>293</v>
      </c>
      <c r="C46" s="150"/>
      <c r="D46" s="150"/>
      <c r="E46" s="150"/>
      <c r="F46" s="400"/>
      <c r="G46" s="426"/>
      <c r="H46" s="400"/>
      <c r="I46" s="150"/>
      <c r="J46" s="400"/>
      <c r="K46" s="150"/>
      <c r="L46" s="400"/>
      <c r="M46" s="150"/>
      <c r="N46" s="400"/>
      <c r="O46" s="189"/>
      <c r="P46" s="157"/>
      <c r="Q46" s="157"/>
      <c r="R46" s="157"/>
      <c r="S46" s="157"/>
      <c r="T46" s="157"/>
      <c r="U46" s="157"/>
      <c r="V46" s="157"/>
      <c r="W46" s="157"/>
      <c r="X46" s="157"/>
      <c r="Y46" s="157"/>
      <c r="Z46" s="157"/>
      <c r="AA46" s="145"/>
      <c r="AB46" s="145"/>
      <c r="AC46" s="145"/>
      <c r="AD46" s="145"/>
      <c r="AE46" s="145"/>
      <c r="AF46" s="145"/>
      <c r="AG46" s="145"/>
    </row>
    <row r="47" spans="1:33" s="218" customFormat="1" ht="15">
      <c r="A47" s="189"/>
      <c r="B47" s="150"/>
      <c r="C47" s="150" t="s">
        <v>396</v>
      </c>
      <c r="D47" s="150"/>
      <c r="E47" s="150"/>
      <c r="F47" s="400"/>
      <c r="G47" s="426"/>
      <c r="H47" s="400"/>
      <c r="I47" s="150"/>
      <c r="J47" s="400"/>
      <c r="K47" s="150"/>
      <c r="L47" s="400"/>
      <c r="M47" s="150"/>
      <c r="N47" s="400"/>
      <c r="O47" s="189"/>
      <c r="P47" s="157"/>
      <c r="Q47" s="157"/>
      <c r="R47" s="157"/>
      <c r="S47" s="157"/>
      <c r="T47" s="157"/>
      <c r="U47" s="157"/>
      <c r="V47" s="157"/>
      <c r="W47" s="157"/>
      <c r="X47" s="157"/>
      <c r="Y47" s="157"/>
      <c r="Z47" s="157"/>
      <c r="AA47" s="145"/>
      <c r="AB47" s="145"/>
      <c r="AC47" s="145"/>
      <c r="AD47" s="145"/>
      <c r="AE47" s="145"/>
      <c r="AF47" s="145"/>
      <c r="AG47" s="145"/>
    </row>
    <row r="48" spans="1:33" s="218" customFormat="1" ht="15">
      <c r="A48" s="189"/>
      <c r="B48" s="150"/>
      <c r="C48" s="145"/>
      <c r="D48" s="150" t="s">
        <v>291</v>
      </c>
      <c r="E48" s="150"/>
      <c r="F48" s="436"/>
      <c r="G48" s="426"/>
      <c r="H48" s="436"/>
      <c r="I48" s="150"/>
      <c r="J48" s="436"/>
      <c r="K48" s="150"/>
      <c r="L48" s="436"/>
      <c r="M48" s="150"/>
      <c r="N48" s="179"/>
      <c r="O48" s="189"/>
      <c r="P48" s="179"/>
      <c r="Q48" s="157"/>
      <c r="R48" s="179"/>
      <c r="S48" s="157"/>
      <c r="T48" s="179"/>
      <c r="U48" s="157"/>
      <c r="V48" s="179"/>
      <c r="W48" s="157"/>
      <c r="X48" s="179"/>
      <c r="Y48" s="157"/>
      <c r="Z48" s="179"/>
      <c r="AA48" s="145"/>
      <c r="AB48" s="145"/>
      <c r="AC48" s="145"/>
      <c r="AD48" s="145"/>
      <c r="AE48" s="145"/>
      <c r="AF48" s="145"/>
      <c r="AG48" s="145"/>
    </row>
    <row r="49" spans="1:33" s="218" customFormat="1" ht="15">
      <c r="A49" s="189"/>
      <c r="B49" s="150"/>
      <c r="C49" s="145"/>
      <c r="D49" s="150" t="s">
        <v>292</v>
      </c>
      <c r="E49" s="150"/>
      <c r="F49" s="436"/>
      <c r="G49" s="426"/>
      <c r="H49" s="436"/>
      <c r="I49" s="150"/>
      <c r="J49" s="436"/>
      <c r="K49" s="150"/>
      <c r="L49" s="436"/>
      <c r="M49" s="150"/>
      <c r="N49" s="179"/>
      <c r="O49" s="189"/>
      <c r="P49" s="179"/>
      <c r="Q49" s="157"/>
      <c r="R49" s="179"/>
      <c r="S49" s="157"/>
      <c r="T49" s="179"/>
      <c r="U49" s="157"/>
      <c r="V49" s="179"/>
      <c r="W49" s="157"/>
      <c r="X49" s="179"/>
      <c r="Y49" s="157"/>
      <c r="Z49" s="179"/>
      <c r="AA49" s="145"/>
      <c r="AB49" s="145"/>
      <c r="AC49" s="145"/>
      <c r="AD49" s="145"/>
      <c r="AE49" s="145"/>
      <c r="AF49" s="145"/>
      <c r="AG49" s="145"/>
    </row>
    <row r="50" spans="1:33" s="218" customFormat="1" ht="15">
      <c r="A50" s="189"/>
      <c r="B50" s="150"/>
      <c r="C50" s="150" t="s">
        <v>397</v>
      </c>
      <c r="D50" s="150"/>
      <c r="E50" s="150"/>
      <c r="F50" s="445"/>
      <c r="G50" s="426"/>
      <c r="H50" s="445"/>
      <c r="I50" s="150"/>
      <c r="J50" s="445"/>
      <c r="K50" s="150"/>
      <c r="L50" s="445"/>
      <c r="M50" s="150"/>
      <c r="N50" s="428"/>
      <c r="O50" s="189"/>
      <c r="P50" s="428"/>
      <c r="Q50" s="157"/>
      <c r="R50" s="428"/>
      <c r="S50" s="157"/>
      <c r="T50" s="428"/>
      <c r="U50" s="157"/>
      <c r="V50" s="428"/>
      <c r="W50" s="157"/>
      <c r="X50" s="428"/>
      <c r="Y50" s="157"/>
      <c r="Z50" s="428"/>
      <c r="AA50" s="145"/>
      <c r="AB50" s="145"/>
      <c r="AC50" s="145"/>
      <c r="AD50" s="145"/>
      <c r="AE50" s="145"/>
      <c r="AF50" s="145"/>
      <c r="AG50" s="145"/>
    </row>
    <row r="51" spans="1:33" s="218" customFormat="1" ht="15">
      <c r="A51" s="189"/>
      <c r="B51" s="150"/>
      <c r="C51" s="145"/>
      <c r="D51" s="150" t="s">
        <v>291</v>
      </c>
      <c r="E51" s="150"/>
      <c r="F51" s="436"/>
      <c r="G51" s="426"/>
      <c r="H51" s="436"/>
      <c r="I51" s="150"/>
      <c r="J51" s="436"/>
      <c r="K51" s="150"/>
      <c r="L51" s="436"/>
      <c r="M51" s="150"/>
      <c r="N51" s="179"/>
      <c r="O51" s="189"/>
      <c r="P51" s="179"/>
      <c r="Q51" s="157"/>
      <c r="R51" s="179"/>
      <c r="S51" s="157"/>
      <c r="T51" s="179"/>
      <c r="U51" s="157"/>
      <c r="V51" s="179"/>
      <c r="W51" s="157"/>
      <c r="X51" s="179"/>
      <c r="Y51" s="157"/>
      <c r="Z51" s="179"/>
      <c r="AA51" s="145"/>
      <c r="AB51" s="145"/>
      <c r="AC51" s="145"/>
      <c r="AD51" s="145"/>
      <c r="AE51" s="145"/>
      <c r="AF51" s="145"/>
      <c r="AG51" s="145"/>
    </row>
    <row r="52" spans="1:33" s="218" customFormat="1" ht="15">
      <c r="A52" s="189"/>
      <c r="B52" s="150"/>
      <c r="C52" s="145"/>
      <c r="D52" s="150" t="s">
        <v>292</v>
      </c>
      <c r="E52" s="150"/>
      <c r="F52" s="436"/>
      <c r="G52" s="426"/>
      <c r="H52" s="436"/>
      <c r="I52" s="150"/>
      <c r="J52" s="436"/>
      <c r="K52" s="150"/>
      <c r="L52" s="436"/>
      <c r="M52" s="150"/>
      <c r="N52" s="179"/>
      <c r="O52" s="189"/>
      <c r="P52" s="179"/>
      <c r="Q52" s="157"/>
      <c r="R52" s="179"/>
      <c r="S52" s="157"/>
      <c r="T52" s="179"/>
      <c r="U52" s="157"/>
      <c r="V52" s="179"/>
      <c r="W52" s="157"/>
      <c r="X52" s="179"/>
      <c r="Y52" s="157"/>
      <c r="Z52" s="179"/>
      <c r="AA52" s="145"/>
      <c r="AB52" s="145"/>
      <c r="AC52" s="145"/>
      <c r="AD52" s="145"/>
      <c r="AE52" s="145"/>
      <c r="AF52" s="145"/>
      <c r="AG52" s="145"/>
    </row>
    <row r="53" spans="1:33" s="218" customFormat="1" ht="15">
      <c r="A53" s="189"/>
      <c r="B53" s="150"/>
      <c r="C53" s="145"/>
      <c r="D53" s="150" t="s">
        <v>398</v>
      </c>
      <c r="E53" s="150"/>
      <c r="F53" s="436"/>
      <c r="G53" s="426"/>
      <c r="H53" s="436"/>
      <c r="I53" s="150"/>
      <c r="J53" s="436"/>
      <c r="K53" s="150"/>
      <c r="L53" s="436"/>
      <c r="M53" s="150"/>
      <c r="N53" s="179"/>
      <c r="O53" s="189"/>
      <c r="P53" s="179"/>
      <c r="Q53" s="157"/>
      <c r="R53" s="179"/>
      <c r="S53" s="157"/>
      <c r="T53" s="179"/>
      <c r="U53" s="157"/>
      <c r="V53" s="179"/>
      <c r="W53" s="157"/>
      <c r="X53" s="179"/>
      <c r="Y53" s="157"/>
      <c r="Z53" s="179"/>
      <c r="AA53" s="145"/>
      <c r="AB53" s="145"/>
      <c r="AC53" s="145"/>
      <c r="AD53" s="145"/>
      <c r="AE53" s="145"/>
      <c r="AF53" s="145"/>
      <c r="AG53" s="145"/>
    </row>
    <row r="54" spans="1:33" s="218" customFormat="1" ht="15">
      <c r="A54" s="189"/>
      <c r="B54" s="150"/>
      <c r="C54" s="150"/>
      <c r="D54" s="150"/>
      <c r="E54" s="150"/>
      <c r="F54" s="400"/>
      <c r="G54" s="426"/>
      <c r="H54" s="400"/>
      <c r="I54" s="150"/>
      <c r="J54" s="400"/>
      <c r="K54" s="150"/>
      <c r="L54" s="400"/>
      <c r="M54" s="150"/>
      <c r="N54" s="400"/>
      <c r="O54" s="189"/>
      <c r="P54" s="400"/>
      <c r="Q54" s="150"/>
      <c r="R54" s="400"/>
      <c r="S54" s="150"/>
      <c r="T54" s="400"/>
      <c r="U54" s="150"/>
      <c r="V54" s="400"/>
      <c r="W54" s="150"/>
      <c r="X54" s="400"/>
      <c r="Y54" s="150"/>
      <c r="Z54" s="400"/>
      <c r="AA54" s="145"/>
      <c r="AB54" s="145"/>
      <c r="AC54" s="145"/>
      <c r="AD54" s="145"/>
      <c r="AE54" s="145"/>
      <c r="AF54" s="145"/>
      <c r="AG54" s="145"/>
    </row>
    <row r="55" spans="1:33" s="218" customFormat="1" ht="15">
      <c r="A55" s="189"/>
      <c r="B55" s="427" t="s">
        <v>294</v>
      </c>
      <c r="C55" s="150"/>
      <c r="D55" s="150"/>
      <c r="E55" s="150"/>
      <c r="F55" s="400"/>
      <c r="G55" s="426"/>
      <c r="H55" s="400"/>
      <c r="I55" s="150"/>
      <c r="J55" s="400"/>
      <c r="K55" s="150"/>
      <c r="L55" s="400"/>
      <c r="M55" s="150"/>
      <c r="N55" s="400"/>
      <c r="O55" s="189"/>
      <c r="P55" s="400"/>
      <c r="Q55" s="150"/>
      <c r="R55" s="400"/>
      <c r="S55" s="150"/>
      <c r="T55" s="400"/>
      <c r="U55" s="150"/>
      <c r="V55" s="400"/>
      <c r="W55" s="150"/>
      <c r="X55" s="400"/>
      <c r="Y55" s="150"/>
      <c r="Z55" s="400"/>
      <c r="AA55" s="145"/>
      <c r="AB55" s="145"/>
      <c r="AC55" s="145"/>
      <c r="AD55" s="145"/>
      <c r="AE55" s="145"/>
      <c r="AF55" s="145"/>
      <c r="AG55" s="145"/>
    </row>
    <row r="56" spans="1:33" s="218" customFormat="1" ht="15">
      <c r="A56" s="189"/>
      <c r="B56" s="150"/>
      <c r="C56" s="150" t="s">
        <v>298</v>
      </c>
      <c r="D56" s="150"/>
      <c r="E56" s="150"/>
      <c r="F56" s="436"/>
      <c r="G56" s="426"/>
      <c r="H56" s="436"/>
      <c r="I56" s="150"/>
      <c r="J56" s="436"/>
      <c r="K56" s="150"/>
      <c r="L56" s="436"/>
      <c r="M56" s="150"/>
      <c r="N56" s="436"/>
      <c r="O56" s="189"/>
      <c r="P56" s="436"/>
      <c r="Q56" s="150"/>
      <c r="R56" s="179"/>
      <c r="S56" s="157"/>
      <c r="T56" s="179"/>
      <c r="U56" s="157"/>
      <c r="V56" s="179"/>
      <c r="W56" s="157"/>
      <c r="X56" s="179"/>
      <c r="Y56" s="157"/>
      <c r="Z56" s="179"/>
      <c r="AA56" s="145"/>
      <c r="AB56" s="145"/>
      <c r="AC56" s="145"/>
      <c r="AD56" s="145"/>
      <c r="AE56" s="145"/>
      <c r="AF56" s="145"/>
      <c r="AG56" s="145"/>
    </row>
    <row r="57" spans="1:33" s="218" customFormat="1" ht="15">
      <c r="A57" s="189"/>
      <c r="B57" s="150"/>
      <c r="C57" s="150" t="s">
        <v>299</v>
      </c>
      <c r="D57" s="150"/>
      <c r="E57" s="150"/>
      <c r="F57" s="436"/>
      <c r="G57" s="426"/>
      <c r="H57" s="436"/>
      <c r="I57" s="150"/>
      <c r="J57" s="436"/>
      <c r="K57" s="150"/>
      <c r="L57" s="436"/>
      <c r="M57" s="150"/>
      <c r="N57" s="436"/>
      <c r="O57" s="189"/>
      <c r="P57" s="436"/>
      <c r="Q57" s="150"/>
      <c r="R57" s="179"/>
      <c r="S57" s="157"/>
      <c r="T57" s="179"/>
      <c r="U57" s="157"/>
      <c r="V57" s="179"/>
      <c r="W57" s="157"/>
      <c r="X57" s="179"/>
      <c r="Y57" s="157"/>
      <c r="Z57" s="179"/>
      <c r="AA57" s="145"/>
      <c r="AB57" s="145"/>
      <c r="AC57" s="145"/>
      <c r="AD57" s="145"/>
      <c r="AE57" s="145"/>
      <c r="AF57" s="145"/>
      <c r="AG57" s="145"/>
    </row>
    <row r="58" spans="1:33" s="218" customFormat="1" ht="15">
      <c r="A58" s="189"/>
      <c r="B58" s="150"/>
      <c r="C58" s="150" t="s">
        <v>300</v>
      </c>
      <c r="D58" s="150"/>
      <c r="E58" s="150"/>
      <c r="F58" s="436"/>
      <c r="G58" s="426"/>
      <c r="H58" s="436"/>
      <c r="I58" s="150"/>
      <c r="J58" s="436"/>
      <c r="K58" s="150"/>
      <c r="L58" s="436"/>
      <c r="M58" s="150"/>
      <c r="N58" s="436"/>
      <c r="O58" s="189"/>
      <c r="P58" s="436"/>
      <c r="Q58" s="150"/>
      <c r="R58" s="179"/>
      <c r="S58" s="157"/>
      <c r="T58" s="179"/>
      <c r="U58" s="157"/>
      <c r="V58" s="179"/>
      <c r="W58" s="157"/>
      <c r="X58" s="179"/>
      <c r="Y58" s="157"/>
      <c r="Z58" s="179"/>
      <c r="AA58" s="145"/>
      <c r="AB58" s="145"/>
      <c r="AC58" s="145"/>
      <c r="AD58" s="145"/>
      <c r="AE58" s="145"/>
      <c r="AF58" s="145"/>
      <c r="AG58" s="145"/>
    </row>
    <row r="59" spans="1:33" s="218" customFormat="1" ht="15">
      <c r="A59" s="189"/>
      <c r="B59" s="150"/>
      <c r="C59" s="150" t="s">
        <v>301</v>
      </c>
      <c r="D59" s="150"/>
      <c r="E59" s="150"/>
      <c r="F59" s="436"/>
      <c r="G59" s="426"/>
      <c r="H59" s="436"/>
      <c r="I59" s="150"/>
      <c r="J59" s="436"/>
      <c r="K59" s="150"/>
      <c r="L59" s="436"/>
      <c r="M59" s="150"/>
      <c r="N59" s="436"/>
      <c r="O59" s="189"/>
      <c r="P59" s="436"/>
      <c r="Q59" s="150"/>
      <c r="R59" s="179"/>
      <c r="S59" s="157"/>
      <c r="T59" s="179"/>
      <c r="U59" s="157"/>
      <c r="V59" s="179"/>
      <c r="W59" s="157"/>
      <c r="X59" s="179"/>
      <c r="Y59" s="157"/>
      <c r="Z59" s="179"/>
      <c r="AA59" s="145"/>
      <c r="AB59" s="145"/>
      <c r="AC59" s="145"/>
      <c r="AD59" s="145"/>
      <c r="AE59" s="145"/>
      <c r="AF59" s="145"/>
      <c r="AG59" s="145"/>
    </row>
    <row r="60" spans="1:33" s="218" customFormat="1" ht="15">
      <c r="A60" s="189"/>
      <c r="B60" s="150"/>
      <c r="C60" s="150" t="s">
        <v>295</v>
      </c>
      <c r="D60" s="150"/>
      <c r="E60" s="150"/>
      <c r="F60" s="436"/>
      <c r="G60" s="426"/>
      <c r="H60" s="436"/>
      <c r="I60" s="150"/>
      <c r="J60" s="436"/>
      <c r="K60" s="150"/>
      <c r="L60" s="436"/>
      <c r="M60" s="150"/>
      <c r="N60" s="436"/>
      <c r="O60" s="189"/>
      <c r="P60" s="436"/>
      <c r="Q60" s="150"/>
      <c r="R60" s="179"/>
      <c r="S60" s="157"/>
      <c r="T60" s="179"/>
      <c r="U60" s="157"/>
      <c r="V60" s="179"/>
      <c r="W60" s="157"/>
      <c r="X60" s="179"/>
      <c r="Y60" s="157"/>
      <c r="Z60" s="179"/>
      <c r="AA60" s="145"/>
      <c r="AB60" s="145"/>
      <c r="AC60" s="145"/>
      <c r="AD60" s="145"/>
      <c r="AE60" s="145"/>
      <c r="AF60" s="145"/>
      <c r="AG60" s="145"/>
    </row>
    <row r="61" spans="1:33" s="218" customFormat="1" ht="15">
      <c r="A61" s="189"/>
      <c r="B61" s="150"/>
      <c r="C61" s="150" t="s">
        <v>296</v>
      </c>
      <c r="D61" s="150"/>
      <c r="E61" s="150"/>
      <c r="F61" s="436"/>
      <c r="G61" s="426"/>
      <c r="H61" s="436"/>
      <c r="I61" s="150"/>
      <c r="J61" s="436"/>
      <c r="K61" s="150"/>
      <c r="L61" s="436"/>
      <c r="M61" s="150"/>
      <c r="N61" s="436"/>
      <c r="O61" s="189"/>
      <c r="P61" s="436"/>
      <c r="Q61" s="150"/>
      <c r="R61" s="179"/>
      <c r="S61" s="157"/>
      <c r="T61" s="179"/>
      <c r="U61" s="157"/>
      <c r="V61" s="179"/>
      <c r="W61" s="157"/>
      <c r="X61" s="179"/>
      <c r="Y61" s="157"/>
      <c r="Z61" s="179"/>
      <c r="AA61" s="145"/>
      <c r="AB61" s="145"/>
      <c r="AC61" s="145"/>
      <c r="AD61" s="145"/>
      <c r="AE61" s="145"/>
      <c r="AF61" s="145"/>
      <c r="AG61" s="145"/>
    </row>
    <row r="62" spans="1:33" s="218" customFormat="1" ht="15">
      <c r="A62" s="189"/>
      <c r="B62" s="150"/>
      <c r="C62" s="150" t="s">
        <v>302</v>
      </c>
      <c r="D62" s="150"/>
      <c r="E62" s="150"/>
      <c r="F62" s="436"/>
      <c r="G62" s="426"/>
      <c r="H62" s="436"/>
      <c r="I62" s="150"/>
      <c r="J62" s="436"/>
      <c r="K62" s="150"/>
      <c r="L62" s="436"/>
      <c r="M62" s="150"/>
      <c r="N62" s="436"/>
      <c r="O62" s="189"/>
      <c r="P62" s="436"/>
      <c r="Q62" s="150"/>
      <c r="R62" s="179"/>
      <c r="S62" s="157"/>
      <c r="T62" s="179"/>
      <c r="U62" s="157"/>
      <c r="V62" s="179"/>
      <c r="W62" s="157"/>
      <c r="X62" s="179"/>
      <c r="Y62" s="157"/>
      <c r="Z62" s="179"/>
      <c r="AA62" s="145"/>
      <c r="AB62" s="145"/>
      <c r="AC62" s="145"/>
      <c r="AD62" s="145"/>
      <c r="AE62" s="145"/>
      <c r="AF62" s="145"/>
      <c r="AG62" s="145"/>
    </row>
    <row r="63" spans="1:33" s="218" customFormat="1" ht="15">
      <c r="A63" s="189"/>
      <c r="B63" s="145"/>
      <c r="C63" s="145" t="s">
        <v>303</v>
      </c>
      <c r="D63" s="145"/>
      <c r="E63" s="145"/>
      <c r="F63" s="436"/>
      <c r="G63" s="150"/>
      <c r="H63" s="436"/>
      <c r="I63" s="150"/>
      <c r="J63" s="436"/>
      <c r="K63" s="150"/>
      <c r="L63" s="436"/>
      <c r="M63" s="150"/>
      <c r="N63" s="436"/>
      <c r="O63" s="189"/>
      <c r="P63" s="436"/>
      <c r="Q63" s="150"/>
      <c r="R63" s="179"/>
      <c r="S63" s="157"/>
      <c r="T63" s="179"/>
      <c r="U63" s="157"/>
      <c r="V63" s="179"/>
      <c r="W63" s="157"/>
      <c r="X63" s="179"/>
      <c r="Y63" s="157"/>
      <c r="Z63" s="179"/>
      <c r="AA63" s="145"/>
      <c r="AB63" s="145"/>
      <c r="AC63" s="145"/>
      <c r="AD63" s="145"/>
      <c r="AE63" s="145"/>
      <c r="AF63" s="145"/>
      <c r="AG63" s="145"/>
    </row>
    <row r="64" spans="1:33" s="218" customFormat="1" ht="15">
      <c r="A64" s="189"/>
      <c r="B64" s="150"/>
      <c r="C64" s="150"/>
      <c r="D64" s="150"/>
      <c r="E64" s="150"/>
      <c r="F64" s="150"/>
      <c r="G64" s="426"/>
      <c r="H64" s="400"/>
      <c r="I64" s="150"/>
      <c r="J64" s="400"/>
      <c r="K64" s="150"/>
      <c r="L64" s="400"/>
      <c r="M64" s="150"/>
      <c r="N64" s="400"/>
      <c r="O64" s="189"/>
      <c r="P64" s="400"/>
      <c r="Q64" s="150"/>
      <c r="R64" s="157"/>
      <c r="S64" s="157"/>
      <c r="T64" s="157"/>
      <c r="U64" s="157"/>
      <c r="V64" s="157"/>
      <c r="W64" s="157"/>
      <c r="X64" s="157"/>
      <c r="Y64" s="157"/>
      <c r="Z64" s="157"/>
      <c r="AA64" s="145"/>
      <c r="AB64" s="145"/>
      <c r="AC64" s="145"/>
      <c r="AD64" s="145"/>
      <c r="AE64" s="145"/>
      <c r="AF64" s="145"/>
      <c r="AG64" s="145"/>
    </row>
    <row r="65" spans="1:33" s="218" customFormat="1" ht="15">
      <c r="A65" s="189"/>
      <c r="B65" s="150"/>
      <c r="C65" s="150"/>
      <c r="D65" s="150"/>
      <c r="E65" s="150"/>
      <c r="F65" s="150"/>
      <c r="G65" s="426"/>
      <c r="H65" s="436"/>
      <c r="I65" s="211"/>
      <c r="J65" s="436"/>
      <c r="K65" s="211"/>
      <c r="L65" s="436"/>
      <c r="M65" s="211"/>
      <c r="N65" s="444" t="s">
        <v>412</v>
      </c>
      <c r="O65" s="189"/>
      <c r="P65" s="179"/>
      <c r="Q65" s="157"/>
      <c r="R65" s="179"/>
      <c r="S65" s="157"/>
      <c r="T65" s="179"/>
      <c r="U65" s="157"/>
      <c r="V65" s="179"/>
      <c r="W65" s="157"/>
      <c r="X65" s="179"/>
      <c r="Y65" s="157"/>
      <c r="Z65" s="444"/>
      <c r="AA65" s="145"/>
      <c r="AB65" s="145"/>
      <c r="AC65" s="145"/>
      <c r="AD65" s="145"/>
      <c r="AE65" s="145"/>
      <c r="AF65" s="145"/>
      <c r="AG65" s="145"/>
    </row>
    <row r="66" spans="1:16" ht="15.75">
      <c r="A66" s="19" t="str">
        <f>'Net Assets by Component'!A1</f>
        <v>Sample City, Ohio</v>
      </c>
      <c r="B66" s="274"/>
      <c r="C66" s="141"/>
      <c r="D66" s="141"/>
      <c r="E66" s="141"/>
      <c r="F66" s="141"/>
      <c r="G66" s="276"/>
      <c r="H66" s="141"/>
      <c r="I66" s="141"/>
      <c r="J66" s="141"/>
      <c r="K66" s="141"/>
      <c r="L66" s="141"/>
      <c r="M66" s="141"/>
      <c r="N66" s="141"/>
      <c r="P66" s="153"/>
    </row>
    <row r="67" spans="1:16" ht="15">
      <c r="A67" s="276" t="s">
        <v>452</v>
      </c>
      <c r="B67" s="274"/>
      <c r="C67" s="141"/>
      <c r="D67" s="141"/>
      <c r="E67" s="141"/>
      <c r="F67" s="141"/>
      <c r="G67" s="276"/>
      <c r="H67" s="141"/>
      <c r="I67" s="141"/>
      <c r="J67" s="141"/>
      <c r="K67" s="141"/>
      <c r="L67" s="141"/>
      <c r="M67" s="141"/>
      <c r="N67" s="141"/>
      <c r="P67" s="153"/>
    </row>
    <row r="68" spans="1:16" ht="15">
      <c r="A68" s="277" t="s">
        <v>502</v>
      </c>
      <c r="B68" s="275"/>
      <c r="C68" s="141"/>
      <c r="D68" s="141"/>
      <c r="E68" s="141"/>
      <c r="F68" s="141"/>
      <c r="G68" s="277"/>
      <c r="H68" s="141"/>
      <c r="I68" s="141"/>
      <c r="J68" s="141"/>
      <c r="K68" s="141"/>
      <c r="L68" s="141"/>
      <c r="M68" s="141"/>
      <c r="N68" s="141"/>
      <c r="P68" s="153"/>
    </row>
    <row r="69" spans="1:26" ht="15.75" thickBot="1">
      <c r="A69" s="190"/>
      <c r="B69" s="190"/>
      <c r="C69" s="151"/>
      <c r="D69" s="151"/>
      <c r="E69" s="151"/>
      <c r="F69" s="151"/>
      <c r="G69" s="151"/>
      <c r="H69" s="398"/>
      <c r="I69" s="151"/>
      <c r="J69" s="423"/>
      <c r="K69" s="151"/>
      <c r="L69" s="423"/>
      <c r="M69" s="190"/>
      <c r="N69" s="190"/>
      <c r="O69" s="190"/>
      <c r="P69" s="190"/>
      <c r="Q69" s="151"/>
      <c r="R69" s="423"/>
      <c r="S69" s="151"/>
      <c r="T69" s="423"/>
      <c r="U69" s="151"/>
      <c r="V69" s="423"/>
      <c r="W69" s="151"/>
      <c r="X69" s="423"/>
      <c r="Y69" s="151"/>
      <c r="Z69" s="423"/>
    </row>
    <row r="70" spans="1:2" ht="15.75" thickTop="1">
      <c r="A70" s="153"/>
      <c r="B70" s="153"/>
    </row>
    <row r="71" spans="1:33" s="425" customFormat="1" ht="15">
      <c r="A71" s="410" t="s">
        <v>89</v>
      </c>
      <c r="B71" s="410"/>
      <c r="C71" s="410"/>
      <c r="D71" s="410"/>
      <c r="E71" s="409"/>
      <c r="F71" s="399">
        <v>2006</v>
      </c>
      <c r="G71" s="424"/>
      <c r="H71" s="399">
        <v>2005</v>
      </c>
      <c r="I71" s="140"/>
      <c r="J71" s="399">
        <v>2004</v>
      </c>
      <c r="K71" s="140"/>
      <c r="L71" s="399">
        <v>2003</v>
      </c>
      <c r="M71" s="140"/>
      <c r="N71" s="399">
        <v>2002</v>
      </c>
      <c r="O71" s="393"/>
      <c r="P71" s="399"/>
      <c r="Q71" s="140"/>
      <c r="R71" s="399"/>
      <c r="S71" s="140"/>
      <c r="T71" s="399"/>
      <c r="U71" s="140"/>
      <c r="V71" s="399"/>
      <c r="W71" s="140"/>
      <c r="X71" s="399"/>
      <c r="Y71" s="140"/>
      <c r="Z71" s="399"/>
      <c r="AA71" s="140"/>
      <c r="AB71" s="140"/>
      <c r="AC71" s="140"/>
      <c r="AD71" s="140"/>
      <c r="AE71" s="140"/>
      <c r="AF71" s="140"/>
      <c r="AG71" s="140"/>
    </row>
    <row r="72" spans="1:26" ht="15">
      <c r="A72" s="153"/>
      <c r="B72" s="153"/>
      <c r="J72" s="259"/>
      <c r="L72" s="259"/>
      <c r="N72" s="259"/>
      <c r="P72" s="259"/>
      <c r="R72" s="259"/>
      <c r="T72" s="259"/>
      <c r="V72" s="259"/>
      <c r="X72" s="259"/>
      <c r="Z72" s="259"/>
    </row>
    <row r="73" spans="1:33" s="218" customFormat="1" ht="15">
      <c r="A73" s="145"/>
      <c r="B73" s="427" t="s">
        <v>275</v>
      </c>
      <c r="C73" s="150"/>
      <c r="D73" s="150"/>
      <c r="E73" s="150"/>
      <c r="F73" s="150"/>
      <c r="G73" s="426"/>
      <c r="H73" s="400"/>
      <c r="I73" s="150"/>
      <c r="J73" s="400"/>
      <c r="K73" s="150"/>
      <c r="L73" s="400"/>
      <c r="M73" s="150"/>
      <c r="N73" s="400"/>
      <c r="O73" s="189"/>
      <c r="P73" s="400"/>
      <c r="Q73" s="150"/>
      <c r="R73" s="157"/>
      <c r="S73" s="157"/>
      <c r="T73" s="157"/>
      <c r="U73" s="157"/>
      <c r="V73" s="157"/>
      <c r="W73" s="157"/>
      <c r="X73" s="157"/>
      <c r="Y73" s="157"/>
      <c r="Z73" s="157"/>
      <c r="AA73" s="145"/>
      <c r="AB73" s="145"/>
      <c r="AC73" s="145"/>
      <c r="AD73" s="145"/>
      <c r="AE73" s="145"/>
      <c r="AF73" s="145"/>
      <c r="AG73" s="145"/>
    </row>
    <row r="74" spans="3:26" ht="15">
      <c r="C74" s="145" t="s">
        <v>216</v>
      </c>
      <c r="F74" s="265"/>
      <c r="H74" s="265"/>
      <c r="J74" s="265"/>
      <c r="L74" s="265"/>
      <c r="N74" s="265"/>
      <c r="P74" s="387"/>
      <c r="R74" s="387"/>
      <c r="S74" s="226"/>
      <c r="T74" s="387"/>
      <c r="U74" s="226"/>
      <c r="V74" s="387"/>
      <c r="W74" s="226"/>
      <c r="X74" s="387"/>
      <c r="Y74" s="226"/>
      <c r="Z74" s="387"/>
    </row>
    <row r="75" spans="3:26" ht="15">
      <c r="C75" s="145" t="s">
        <v>217</v>
      </c>
      <c r="F75" s="435"/>
      <c r="H75" s="435"/>
      <c r="J75" s="435"/>
      <c r="L75" s="435"/>
      <c r="N75" s="435"/>
      <c r="P75" s="443"/>
      <c r="R75" s="443"/>
      <c r="S75" s="226"/>
      <c r="T75" s="443"/>
      <c r="U75" s="226"/>
      <c r="V75" s="443"/>
      <c r="W75" s="226"/>
      <c r="X75" s="443"/>
      <c r="Y75" s="226"/>
      <c r="Z75" s="443"/>
    </row>
    <row r="76" spans="3:26" ht="15">
      <c r="C76" s="145" t="s">
        <v>318</v>
      </c>
      <c r="F76" s="265"/>
      <c r="H76" s="265"/>
      <c r="I76" s="433"/>
      <c r="J76" s="265"/>
      <c r="K76" s="433"/>
      <c r="L76" s="265"/>
      <c r="M76" s="433"/>
      <c r="N76" s="265"/>
      <c r="O76" s="469"/>
      <c r="P76" s="387"/>
      <c r="Q76" s="150"/>
      <c r="R76" s="387"/>
      <c r="S76" s="157"/>
      <c r="T76" s="387"/>
      <c r="U76" s="157"/>
      <c r="V76" s="387"/>
      <c r="W76" s="157"/>
      <c r="X76" s="387"/>
      <c r="Y76" s="157"/>
      <c r="Z76" s="387"/>
    </row>
    <row r="77" spans="3:26" ht="15">
      <c r="C77" s="145" t="s">
        <v>319</v>
      </c>
      <c r="F77" s="435"/>
      <c r="H77" s="435"/>
      <c r="J77" s="435"/>
      <c r="L77" s="435"/>
      <c r="N77" s="435"/>
      <c r="P77" s="443"/>
      <c r="Q77" s="150"/>
      <c r="R77" s="443"/>
      <c r="S77" s="157"/>
      <c r="T77" s="443"/>
      <c r="U77" s="157"/>
      <c r="V77" s="443"/>
      <c r="W77" s="157"/>
      <c r="X77" s="443"/>
      <c r="Y77" s="157"/>
      <c r="Z77" s="443"/>
    </row>
    <row r="78" spans="3:26" ht="15">
      <c r="C78" s="145" t="s">
        <v>320</v>
      </c>
      <c r="F78" s="265"/>
      <c r="H78" s="265"/>
      <c r="I78" s="434"/>
      <c r="J78" s="265"/>
      <c r="K78" s="434"/>
      <c r="L78" s="265"/>
      <c r="M78" s="434"/>
      <c r="N78" s="265"/>
      <c r="O78" s="470"/>
      <c r="P78" s="387"/>
      <c r="Q78" s="150"/>
      <c r="R78" s="387"/>
      <c r="S78" s="157"/>
      <c r="T78" s="387"/>
      <c r="U78" s="157"/>
      <c r="V78" s="387"/>
      <c r="W78" s="157"/>
      <c r="X78" s="387"/>
      <c r="Y78" s="157"/>
      <c r="Z78" s="387"/>
    </row>
    <row r="79" spans="3:26" ht="15">
      <c r="C79" s="145" t="s">
        <v>321</v>
      </c>
      <c r="F79" s="265"/>
      <c r="H79" s="265"/>
      <c r="I79" s="434"/>
      <c r="J79" s="265"/>
      <c r="K79" s="434"/>
      <c r="L79" s="265"/>
      <c r="M79" s="434"/>
      <c r="N79" s="265"/>
      <c r="O79" s="470"/>
      <c r="P79" s="387"/>
      <c r="Q79" s="150"/>
      <c r="R79" s="387"/>
      <c r="S79" s="157"/>
      <c r="T79" s="387"/>
      <c r="U79" s="157"/>
      <c r="V79" s="387"/>
      <c r="W79" s="157"/>
      <c r="X79" s="387"/>
      <c r="Y79" s="157"/>
      <c r="Z79" s="387"/>
    </row>
    <row r="80" spans="3:26" ht="15">
      <c r="C80" s="145" t="s">
        <v>322</v>
      </c>
      <c r="F80" s="265"/>
      <c r="H80" s="265"/>
      <c r="I80" s="434"/>
      <c r="J80" s="265"/>
      <c r="K80" s="434"/>
      <c r="L80" s="265"/>
      <c r="M80" s="434"/>
      <c r="N80" s="265"/>
      <c r="O80" s="470"/>
      <c r="P80" s="387"/>
      <c r="Q80" s="150"/>
      <c r="R80" s="387"/>
      <c r="S80" s="157"/>
      <c r="T80" s="387"/>
      <c r="U80" s="157"/>
      <c r="V80" s="387"/>
      <c r="W80" s="157"/>
      <c r="X80" s="387"/>
      <c r="Y80" s="157"/>
      <c r="Z80" s="387"/>
    </row>
    <row r="81" spans="3:26" ht="15">
      <c r="C81" s="145" t="s">
        <v>323</v>
      </c>
      <c r="F81" s="435"/>
      <c r="H81" s="435"/>
      <c r="I81" s="340"/>
      <c r="J81" s="435"/>
      <c r="K81" s="340"/>
      <c r="L81" s="435"/>
      <c r="M81" s="340"/>
      <c r="N81" s="435"/>
      <c r="O81" s="471"/>
      <c r="P81" s="443"/>
      <c r="Q81" s="150"/>
      <c r="R81" s="443"/>
      <c r="S81" s="157"/>
      <c r="T81" s="443"/>
      <c r="U81" s="157"/>
      <c r="V81" s="443"/>
      <c r="W81" s="157"/>
      <c r="X81" s="443"/>
      <c r="Y81" s="157"/>
      <c r="Z81" s="443"/>
    </row>
    <row r="82" spans="3:26" ht="15">
      <c r="C82" s="145" t="s">
        <v>324</v>
      </c>
      <c r="F82" s="435"/>
      <c r="H82" s="435"/>
      <c r="J82" s="435"/>
      <c r="L82" s="435"/>
      <c r="N82" s="435"/>
      <c r="P82" s="443"/>
      <c r="Q82" s="150"/>
      <c r="R82" s="443"/>
      <c r="S82" s="157"/>
      <c r="T82" s="443"/>
      <c r="U82" s="157"/>
      <c r="V82" s="443"/>
      <c r="W82" s="157"/>
      <c r="X82" s="443"/>
      <c r="Y82" s="157"/>
      <c r="Z82" s="443"/>
    </row>
    <row r="83" spans="6:25" ht="15">
      <c r="F83" s="259"/>
      <c r="J83" s="259"/>
      <c r="L83" s="259"/>
      <c r="N83" s="259"/>
      <c r="P83" s="259"/>
      <c r="S83" s="226"/>
      <c r="U83" s="226"/>
      <c r="W83" s="226"/>
      <c r="Y83" s="226"/>
    </row>
    <row r="84" spans="1:31" ht="15">
      <c r="A84" s="218" t="s">
        <v>206</v>
      </c>
      <c r="F84" s="259"/>
      <c r="G84" s="232"/>
      <c r="J84" s="259"/>
      <c r="L84" s="259"/>
      <c r="N84" s="259"/>
      <c r="P84" s="259"/>
      <c r="S84" s="226"/>
      <c r="U84" s="226"/>
      <c r="W84" s="226"/>
      <c r="Y84" s="226"/>
      <c r="AC84" s="145" t="s">
        <v>0</v>
      </c>
      <c r="AD84" s="145" t="s">
        <v>0</v>
      </c>
      <c r="AE84" s="145" t="s">
        <v>0</v>
      </c>
    </row>
    <row r="85" spans="1:33" s="426" customFormat="1" ht="15">
      <c r="A85" s="150"/>
      <c r="B85" s="427" t="s">
        <v>87</v>
      </c>
      <c r="C85" s="150"/>
      <c r="D85" s="150"/>
      <c r="E85" s="150"/>
      <c r="F85" s="400"/>
      <c r="H85" s="400"/>
      <c r="I85" s="150"/>
      <c r="J85" s="400"/>
      <c r="K85" s="150"/>
      <c r="L85" s="400"/>
      <c r="M85" s="150"/>
      <c r="N85" s="400"/>
      <c r="O85" s="189"/>
      <c r="P85" s="400"/>
      <c r="Q85" s="150"/>
      <c r="R85" s="157"/>
      <c r="S85" s="157"/>
      <c r="T85" s="157"/>
      <c r="U85" s="157"/>
      <c r="V85" s="157"/>
      <c r="W85" s="157"/>
      <c r="X85" s="157"/>
      <c r="Y85" s="157"/>
      <c r="Z85" s="157"/>
      <c r="AA85" s="150"/>
      <c r="AB85" s="150"/>
      <c r="AC85" s="150"/>
      <c r="AD85" s="150"/>
      <c r="AE85" s="150"/>
      <c r="AF85" s="150"/>
      <c r="AG85" s="150"/>
    </row>
    <row r="86" spans="1:33" s="218" customFormat="1" ht="15">
      <c r="A86" s="145"/>
      <c r="B86" s="150"/>
      <c r="C86" s="150" t="s">
        <v>330</v>
      </c>
      <c r="D86" s="150"/>
      <c r="E86" s="150"/>
      <c r="F86" s="436"/>
      <c r="G86" s="426"/>
      <c r="H86" s="436"/>
      <c r="I86" s="150"/>
      <c r="J86" s="436"/>
      <c r="K86" s="150"/>
      <c r="L86" s="436"/>
      <c r="M86" s="150"/>
      <c r="N86" s="436"/>
      <c r="O86" s="189"/>
      <c r="P86" s="436"/>
      <c r="Q86" s="150"/>
      <c r="R86" s="179"/>
      <c r="S86" s="157"/>
      <c r="T86" s="179"/>
      <c r="U86" s="157"/>
      <c r="V86" s="179"/>
      <c r="W86" s="157"/>
      <c r="X86" s="179"/>
      <c r="Y86" s="157"/>
      <c r="Z86" s="179"/>
      <c r="AA86" s="145"/>
      <c r="AB86" s="145"/>
      <c r="AC86" s="145"/>
      <c r="AD86" s="145"/>
      <c r="AE86" s="145"/>
      <c r="AF86" s="145"/>
      <c r="AG86" s="145"/>
    </row>
    <row r="87" spans="1:33" s="218" customFormat="1" ht="15">
      <c r="A87" s="145"/>
      <c r="B87" s="150"/>
      <c r="C87" s="150" t="s">
        <v>331</v>
      </c>
      <c r="D87" s="150"/>
      <c r="E87" s="150"/>
      <c r="F87" s="436"/>
      <c r="G87" s="426"/>
      <c r="H87" s="436"/>
      <c r="I87" s="150"/>
      <c r="J87" s="436"/>
      <c r="K87" s="150"/>
      <c r="L87" s="436"/>
      <c r="M87" s="150"/>
      <c r="N87" s="436"/>
      <c r="O87" s="189"/>
      <c r="P87" s="436"/>
      <c r="Q87" s="150"/>
      <c r="R87" s="179"/>
      <c r="S87" s="157"/>
      <c r="T87" s="179"/>
      <c r="U87" s="157"/>
      <c r="V87" s="179"/>
      <c r="W87" s="157"/>
      <c r="X87" s="179"/>
      <c r="Y87" s="157"/>
      <c r="Z87" s="179"/>
      <c r="AA87" s="145"/>
      <c r="AB87" s="145"/>
      <c r="AC87" s="145"/>
      <c r="AD87" s="145"/>
      <c r="AE87" s="145"/>
      <c r="AF87" s="145"/>
      <c r="AG87" s="145"/>
    </row>
    <row r="88" spans="1:33" s="218" customFormat="1" ht="15">
      <c r="A88" s="145"/>
      <c r="B88" s="150"/>
      <c r="C88" s="150" t="s">
        <v>333</v>
      </c>
      <c r="D88" s="150"/>
      <c r="E88" s="150"/>
      <c r="F88" s="436"/>
      <c r="G88" s="426"/>
      <c r="H88" s="436"/>
      <c r="I88" s="150"/>
      <c r="J88" s="436"/>
      <c r="K88" s="150"/>
      <c r="L88" s="436"/>
      <c r="M88" s="150"/>
      <c r="N88" s="436"/>
      <c r="O88" s="189"/>
      <c r="P88" s="436"/>
      <c r="Q88" s="150"/>
      <c r="R88" s="179"/>
      <c r="S88" s="157"/>
      <c r="T88" s="179"/>
      <c r="U88" s="157"/>
      <c r="V88" s="179"/>
      <c r="W88" s="157"/>
      <c r="X88" s="179"/>
      <c r="Y88" s="157"/>
      <c r="Z88" s="179"/>
      <c r="AA88" s="145"/>
      <c r="AB88" s="145"/>
      <c r="AC88" s="145"/>
      <c r="AD88" s="145"/>
      <c r="AE88" s="145"/>
      <c r="AF88" s="145"/>
      <c r="AG88" s="145"/>
    </row>
    <row r="89" spans="1:33" s="218" customFormat="1" ht="15">
      <c r="A89" s="145"/>
      <c r="B89" s="150"/>
      <c r="C89" s="150" t="s">
        <v>332</v>
      </c>
      <c r="D89" s="150"/>
      <c r="E89" s="150"/>
      <c r="F89" s="436"/>
      <c r="G89" s="426"/>
      <c r="H89" s="436"/>
      <c r="I89" s="150"/>
      <c r="J89" s="436"/>
      <c r="K89" s="150"/>
      <c r="L89" s="436"/>
      <c r="M89" s="150"/>
      <c r="N89" s="436"/>
      <c r="O89" s="189"/>
      <c r="P89" s="436"/>
      <c r="Q89" s="150"/>
      <c r="R89" s="179"/>
      <c r="S89" s="157"/>
      <c r="T89" s="179"/>
      <c r="U89" s="157"/>
      <c r="V89" s="179"/>
      <c r="W89" s="157"/>
      <c r="X89" s="179"/>
      <c r="Y89" s="157"/>
      <c r="Z89" s="179"/>
      <c r="AA89" s="145"/>
      <c r="AB89" s="145"/>
      <c r="AC89" s="145"/>
      <c r="AD89" s="145"/>
      <c r="AE89" s="145"/>
      <c r="AF89" s="145"/>
      <c r="AG89" s="145"/>
    </row>
    <row r="90" spans="1:33" s="218" customFormat="1" ht="15">
      <c r="A90" s="145"/>
      <c r="B90" s="150"/>
      <c r="C90" s="150" t="s">
        <v>334</v>
      </c>
      <c r="D90" s="150"/>
      <c r="E90" s="150"/>
      <c r="F90" s="436"/>
      <c r="G90" s="426"/>
      <c r="H90" s="436"/>
      <c r="I90" s="150"/>
      <c r="J90" s="436"/>
      <c r="K90" s="150"/>
      <c r="L90" s="436"/>
      <c r="M90" s="150"/>
      <c r="N90" s="436"/>
      <c r="O90" s="189"/>
      <c r="P90" s="179"/>
      <c r="Q90" s="150"/>
      <c r="R90" s="179"/>
      <c r="S90" s="157"/>
      <c r="T90" s="179"/>
      <c r="U90" s="157"/>
      <c r="V90" s="179"/>
      <c r="W90" s="157"/>
      <c r="X90" s="179"/>
      <c r="Y90" s="157"/>
      <c r="Z90" s="179"/>
      <c r="AA90" s="145"/>
      <c r="AB90" s="145"/>
      <c r="AC90" s="145"/>
      <c r="AD90" s="145"/>
      <c r="AE90" s="145"/>
      <c r="AF90" s="145"/>
      <c r="AG90" s="145"/>
    </row>
    <row r="91" spans="3:26" ht="15">
      <c r="C91" s="145" t="s">
        <v>335</v>
      </c>
      <c r="F91" s="436"/>
      <c r="H91" s="436"/>
      <c r="J91" s="436"/>
      <c r="L91" s="436"/>
      <c r="N91" s="436"/>
      <c r="P91" s="436"/>
      <c r="R91" s="179"/>
      <c r="S91" s="157"/>
      <c r="T91" s="179"/>
      <c r="U91" s="157"/>
      <c r="V91" s="179"/>
      <c r="W91" s="157"/>
      <c r="X91" s="179"/>
      <c r="Y91" s="157"/>
      <c r="Z91" s="179"/>
    </row>
    <row r="92" spans="3:26" ht="15">
      <c r="C92" s="145" t="s">
        <v>336</v>
      </c>
      <c r="F92" s="436"/>
      <c r="H92" s="436"/>
      <c r="J92" s="436"/>
      <c r="L92" s="436"/>
      <c r="N92" s="436"/>
      <c r="P92" s="179"/>
      <c r="R92" s="179"/>
      <c r="S92" s="157"/>
      <c r="T92" s="179"/>
      <c r="U92" s="157"/>
      <c r="V92" s="179"/>
      <c r="W92" s="157"/>
      <c r="X92" s="179"/>
      <c r="Y92" s="157"/>
      <c r="Z92" s="179"/>
    </row>
    <row r="93" spans="3:26" ht="15">
      <c r="C93" s="145" t="s">
        <v>337</v>
      </c>
      <c r="F93" s="436"/>
      <c r="H93" s="436"/>
      <c r="J93" s="436"/>
      <c r="L93" s="436"/>
      <c r="N93" s="436"/>
      <c r="P93" s="179"/>
      <c r="R93" s="179"/>
      <c r="S93" s="157"/>
      <c r="T93" s="179"/>
      <c r="U93" s="157"/>
      <c r="V93" s="179"/>
      <c r="W93" s="157"/>
      <c r="X93" s="179"/>
      <c r="Y93" s="157"/>
      <c r="Z93" s="179"/>
    </row>
    <row r="94" spans="3:26" ht="15">
      <c r="C94" s="145" t="s">
        <v>219</v>
      </c>
      <c r="F94" s="436"/>
      <c r="H94" s="436"/>
      <c r="J94" s="436"/>
      <c r="L94" s="436"/>
      <c r="N94" s="436"/>
      <c r="P94" s="179"/>
      <c r="R94" s="179"/>
      <c r="S94" s="157"/>
      <c r="T94" s="179"/>
      <c r="U94" s="157"/>
      <c r="V94" s="179"/>
      <c r="W94" s="157"/>
      <c r="X94" s="179"/>
      <c r="Y94" s="157"/>
      <c r="Z94" s="179"/>
    </row>
    <row r="95" spans="3:26" ht="15">
      <c r="C95" s="145" t="s">
        <v>340</v>
      </c>
      <c r="F95" s="436"/>
      <c r="H95" s="436"/>
      <c r="J95" s="436"/>
      <c r="L95" s="436"/>
      <c r="N95" s="436"/>
      <c r="P95" s="179"/>
      <c r="R95" s="179"/>
      <c r="S95" s="157"/>
      <c r="T95" s="179"/>
      <c r="U95" s="157"/>
      <c r="V95" s="179"/>
      <c r="W95" s="157"/>
      <c r="X95" s="179"/>
      <c r="Y95" s="157"/>
      <c r="Z95" s="179"/>
    </row>
    <row r="96" spans="3:26" ht="15">
      <c r="C96" s="145" t="s">
        <v>341</v>
      </c>
      <c r="F96" s="435"/>
      <c r="H96" s="435"/>
      <c r="I96" s="340"/>
      <c r="J96" s="435"/>
      <c r="K96" s="340"/>
      <c r="L96" s="435"/>
      <c r="M96" s="340"/>
      <c r="N96" s="435"/>
      <c r="O96" s="471"/>
      <c r="P96" s="443"/>
      <c r="R96" s="443"/>
      <c r="S96" s="157"/>
      <c r="T96" s="443"/>
      <c r="U96" s="157"/>
      <c r="V96" s="443"/>
      <c r="W96" s="157"/>
      <c r="X96" s="443"/>
      <c r="Y96" s="157"/>
      <c r="Z96" s="443"/>
    </row>
    <row r="97" spans="3:26" ht="15">
      <c r="C97" s="145" t="s">
        <v>220</v>
      </c>
      <c r="F97" s="436"/>
      <c r="H97" s="436"/>
      <c r="J97" s="436"/>
      <c r="L97" s="436"/>
      <c r="N97" s="436"/>
      <c r="P97" s="436"/>
      <c r="R97" s="179"/>
      <c r="S97" s="157"/>
      <c r="T97" s="179"/>
      <c r="U97" s="157"/>
      <c r="V97" s="179"/>
      <c r="W97" s="157"/>
      <c r="X97" s="179"/>
      <c r="Y97" s="157"/>
      <c r="Z97" s="179"/>
    </row>
    <row r="98" spans="3:26" ht="15">
      <c r="C98" s="145" t="s">
        <v>342</v>
      </c>
      <c r="F98" s="436"/>
      <c r="H98" s="436"/>
      <c r="J98" s="436"/>
      <c r="L98" s="436"/>
      <c r="N98" s="436"/>
      <c r="P98" s="179"/>
      <c r="R98" s="179"/>
      <c r="S98" s="157"/>
      <c r="T98" s="179"/>
      <c r="U98" s="157"/>
      <c r="V98" s="179"/>
      <c r="W98" s="157"/>
      <c r="X98" s="179"/>
      <c r="Y98" s="157"/>
      <c r="Z98" s="179"/>
    </row>
    <row r="99" spans="3:26" ht="15">
      <c r="C99" s="145" t="s">
        <v>343</v>
      </c>
      <c r="F99" s="436"/>
      <c r="H99" s="436"/>
      <c r="J99" s="436"/>
      <c r="L99" s="436"/>
      <c r="N99" s="436"/>
      <c r="P99" s="179"/>
      <c r="R99" s="179"/>
      <c r="S99" s="157"/>
      <c r="T99" s="179"/>
      <c r="U99" s="157"/>
      <c r="V99" s="179"/>
      <c r="W99" s="157"/>
      <c r="X99" s="179"/>
      <c r="Y99" s="157"/>
      <c r="Z99" s="179"/>
    </row>
    <row r="100" spans="3:26" ht="15">
      <c r="C100" s="145" t="s">
        <v>344</v>
      </c>
      <c r="F100" s="435"/>
      <c r="H100" s="435"/>
      <c r="I100" s="340"/>
      <c r="J100" s="435"/>
      <c r="K100" s="340"/>
      <c r="L100" s="435"/>
      <c r="M100" s="340"/>
      <c r="N100" s="435"/>
      <c r="P100" s="443"/>
      <c r="R100" s="443"/>
      <c r="S100" s="157"/>
      <c r="T100" s="443"/>
      <c r="U100" s="157"/>
      <c r="V100" s="443"/>
      <c r="W100" s="157"/>
      <c r="X100" s="443"/>
      <c r="Y100" s="157"/>
      <c r="Z100" s="443"/>
    </row>
    <row r="101" spans="3:26" ht="15">
      <c r="C101" s="145" t="s">
        <v>338</v>
      </c>
      <c r="F101" s="436"/>
      <c r="H101" s="436"/>
      <c r="J101" s="436"/>
      <c r="L101" s="436"/>
      <c r="N101" s="436"/>
      <c r="P101" s="179"/>
      <c r="Q101" s="226"/>
      <c r="R101" s="179"/>
      <c r="S101" s="157"/>
      <c r="T101" s="179"/>
      <c r="U101" s="157"/>
      <c r="V101" s="179"/>
      <c r="W101" s="157"/>
      <c r="X101" s="179"/>
      <c r="Y101" s="157"/>
      <c r="Z101" s="179"/>
    </row>
    <row r="102" spans="3:26" ht="15">
      <c r="C102" s="145" t="s">
        <v>339</v>
      </c>
      <c r="F102" s="445"/>
      <c r="H102" s="445"/>
      <c r="J102" s="445"/>
      <c r="L102" s="445"/>
      <c r="N102" s="445"/>
      <c r="P102" s="428"/>
      <c r="Q102" s="226"/>
      <c r="R102" s="428"/>
      <c r="S102" s="157"/>
      <c r="T102" s="428"/>
      <c r="U102" s="157"/>
      <c r="V102" s="428"/>
      <c r="W102" s="157"/>
      <c r="X102" s="428"/>
      <c r="Y102" s="157"/>
      <c r="Z102" s="428"/>
    </row>
    <row r="103" spans="6:26" ht="15">
      <c r="F103" s="259"/>
      <c r="J103" s="259"/>
      <c r="L103" s="259"/>
      <c r="N103" s="259"/>
      <c r="P103" s="259"/>
      <c r="R103" s="259"/>
      <c r="T103" s="259"/>
      <c r="V103" s="259"/>
      <c r="X103" s="259"/>
      <c r="Z103" s="259"/>
    </row>
    <row r="104" spans="1:33" s="426" customFormat="1" ht="15">
      <c r="A104" s="150"/>
      <c r="B104" s="427" t="s">
        <v>88</v>
      </c>
      <c r="C104" s="150"/>
      <c r="D104" s="150"/>
      <c r="E104" s="150"/>
      <c r="F104" s="400"/>
      <c r="H104" s="400"/>
      <c r="I104" s="150"/>
      <c r="J104" s="400"/>
      <c r="K104" s="150"/>
      <c r="L104" s="400"/>
      <c r="M104" s="150"/>
      <c r="N104" s="400"/>
      <c r="O104" s="189"/>
      <c r="P104" s="400"/>
      <c r="Q104" s="150"/>
      <c r="R104" s="400"/>
      <c r="S104" s="150"/>
      <c r="T104" s="400"/>
      <c r="U104" s="150"/>
      <c r="V104" s="400"/>
      <c r="W104" s="150"/>
      <c r="X104" s="400"/>
      <c r="Y104" s="150"/>
      <c r="Z104" s="400"/>
      <c r="AA104" s="150"/>
      <c r="AB104" s="150"/>
      <c r="AC104" s="150"/>
      <c r="AD104" s="150"/>
      <c r="AE104" s="150"/>
      <c r="AF104" s="150"/>
      <c r="AG104" s="150"/>
    </row>
    <row r="105" spans="3:26" ht="15">
      <c r="C105" s="145" t="s">
        <v>263</v>
      </c>
      <c r="F105" s="436"/>
      <c r="H105" s="436"/>
      <c r="I105" s="433"/>
      <c r="J105" s="436"/>
      <c r="K105" s="433"/>
      <c r="L105" s="436"/>
      <c r="M105" s="433"/>
      <c r="N105" s="436"/>
      <c r="O105" s="469"/>
      <c r="P105" s="436"/>
      <c r="Q105" s="433"/>
      <c r="R105" s="436"/>
      <c r="S105" s="433"/>
      <c r="T105" s="179"/>
      <c r="U105" s="157"/>
      <c r="V105" s="179"/>
      <c r="W105" s="157"/>
      <c r="X105" s="179"/>
      <c r="Y105" s="157"/>
      <c r="Z105" s="179"/>
    </row>
    <row r="106" spans="3:26" ht="15">
      <c r="C106" s="145" t="s">
        <v>309</v>
      </c>
      <c r="F106" s="435"/>
      <c r="H106" s="435"/>
      <c r="I106" s="433"/>
      <c r="J106" s="435"/>
      <c r="K106" s="433"/>
      <c r="L106" s="435"/>
      <c r="M106" s="433"/>
      <c r="N106" s="435"/>
      <c r="O106" s="469"/>
      <c r="P106" s="435"/>
      <c r="Q106" s="433"/>
      <c r="R106" s="435"/>
      <c r="S106" s="433"/>
      <c r="T106" s="443"/>
      <c r="U106" s="157"/>
      <c r="V106" s="443"/>
      <c r="W106" s="157"/>
      <c r="X106" s="443"/>
      <c r="Y106" s="157"/>
      <c r="Z106" s="443"/>
    </row>
    <row r="107" spans="3:26" ht="15">
      <c r="C107" s="145" t="s">
        <v>264</v>
      </c>
      <c r="F107" s="436"/>
      <c r="H107" s="436"/>
      <c r="I107" s="433"/>
      <c r="J107" s="436"/>
      <c r="K107" s="433"/>
      <c r="L107" s="436"/>
      <c r="M107" s="433"/>
      <c r="N107" s="436"/>
      <c r="O107" s="469"/>
      <c r="P107" s="436"/>
      <c r="Q107" s="433"/>
      <c r="R107" s="436"/>
      <c r="S107" s="433"/>
      <c r="T107" s="179"/>
      <c r="U107" s="157"/>
      <c r="V107" s="179"/>
      <c r="W107" s="157"/>
      <c r="X107" s="179"/>
      <c r="Y107" s="157"/>
      <c r="Z107" s="179"/>
    </row>
    <row r="108" spans="3:26" ht="15">
      <c r="C108" s="145" t="s">
        <v>325</v>
      </c>
      <c r="F108" s="436"/>
      <c r="H108" s="436"/>
      <c r="I108" s="433"/>
      <c r="J108" s="436"/>
      <c r="K108" s="433"/>
      <c r="L108" s="436"/>
      <c r="M108" s="433"/>
      <c r="N108" s="436"/>
      <c r="O108" s="469"/>
      <c r="P108" s="436"/>
      <c r="Q108" s="433"/>
      <c r="R108" s="436"/>
      <c r="S108" s="433"/>
      <c r="T108" s="179"/>
      <c r="U108" s="157"/>
      <c r="V108" s="179"/>
      <c r="W108" s="157"/>
      <c r="X108" s="179"/>
      <c r="Y108" s="157"/>
      <c r="Z108" s="179"/>
    </row>
    <row r="109" spans="3:26" ht="15">
      <c r="C109" s="145" t="s">
        <v>326</v>
      </c>
      <c r="F109" s="436"/>
      <c r="H109" s="436"/>
      <c r="I109" s="433"/>
      <c r="J109" s="436"/>
      <c r="K109" s="433"/>
      <c r="L109" s="436"/>
      <c r="M109" s="433"/>
      <c r="N109" s="436"/>
      <c r="O109" s="469"/>
      <c r="P109" s="436"/>
      <c r="Q109" s="433"/>
      <c r="R109" s="436"/>
      <c r="S109" s="433"/>
      <c r="T109" s="179"/>
      <c r="U109" s="157"/>
      <c r="V109" s="179"/>
      <c r="W109" s="157"/>
      <c r="X109" s="179"/>
      <c r="Y109" s="157"/>
      <c r="Z109" s="179"/>
    </row>
    <row r="110" spans="3:26" ht="15">
      <c r="C110" s="145" t="s">
        <v>327</v>
      </c>
      <c r="F110" s="435"/>
      <c r="H110" s="435"/>
      <c r="I110" s="340"/>
      <c r="J110" s="435"/>
      <c r="K110" s="340"/>
      <c r="L110" s="435"/>
      <c r="M110" s="340"/>
      <c r="N110" s="435"/>
      <c r="O110" s="471"/>
      <c r="P110" s="435"/>
      <c r="Q110" s="340"/>
      <c r="R110" s="435"/>
      <c r="S110" s="340"/>
      <c r="T110" s="443"/>
      <c r="U110" s="157"/>
      <c r="V110" s="443"/>
      <c r="W110" s="157"/>
      <c r="X110" s="443"/>
      <c r="Y110" s="157"/>
      <c r="Z110" s="443"/>
    </row>
    <row r="111" spans="3:26" ht="15">
      <c r="C111" s="145" t="s">
        <v>265</v>
      </c>
      <c r="F111" s="436"/>
      <c r="H111" s="436"/>
      <c r="I111" s="433"/>
      <c r="J111" s="436"/>
      <c r="K111" s="433"/>
      <c r="L111" s="436"/>
      <c r="M111" s="433"/>
      <c r="N111" s="179"/>
      <c r="O111" s="469"/>
      <c r="P111" s="179"/>
      <c r="Q111" s="432"/>
      <c r="R111" s="179"/>
      <c r="S111" s="432"/>
      <c r="T111" s="179"/>
      <c r="U111" s="157"/>
      <c r="V111" s="179"/>
      <c r="W111" s="157"/>
      <c r="X111" s="179"/>
      <c r="Y111" s="157"/>
      <c r="Z111" s="179"/>
    </row>
    <row r="112" spans="3:26" ht="15">
      <c r="C112" s="145" t="s">
        <v>328</v>
      </c>
      <c r="F112" s="436"/>
      <c r="H112" s="436"/>
      <c r="I112" s="433"/>
      <c r="J112" s="436"/>
      <c r="K112" s="433"/>
      <c r="L112" s="436"/>
      <c r="M112" s="433"/>
      <c r="N112" s="436"/>
      <c r="O112" s="469"/>
      <c r="P112" s="436"/>
      <c r="Q112" s="433"/>
      <c r="R112" s="436"/>
      <c r="S112" s="433"/>
      <c r="T112" s="179"/>
      <c r="U112" s="157"/>
      <c r="V112" s="179"/>
      <c r="W112" s="157"/>
      <c r="X112" s="179"/>
      <c r="Y112" s="157"/>
      <c r="Z112" s="179"/>
    </row>
    <row r="113" spans="3:26" ht="15">
      <c r="C113" s="145" t="s">
        <v>329</v>
      </c>
      <c r="F113" s="436"/>
      <c r="H113" s="436"/>
      <c r="I113" s="433"/>
      <c r="J113" s="436"/>
      <c r="K113" s="433"/>
      <c r="L113" s="436"/>
      <c r="M113" s="433"/>
      <c r="N113" s="436"/>
      <c r="O113" s="469"/>
      <c r="P113" s="436"/>
      <c r="Q113" s="433"/>
      <c r="R113" s="436"/>
      <c r="S113" s="433"/>
      <c r="T113" s="179"/>
      <c r="U113" s="157"/>
      <c r="V113" s="179"/>
      <c r="W113" s="157"/>
      <c r="X113" s="179"/>
      <c r="Y113" s="157"/>
      <c r="Z113" s="179"/>
    </row>
    <row r="114" spans="6:26" ht="15">
      <c r="F114" s="258"/>
      <c r="H114" s="258"/>
      <c r="I114" s="433"/>
      <c r="J114" s="258"/>
      <c r="K114" s="433"/>
      <c r="L114" s="258"/>
      <c r="M114" s="433"/>
      <c r="N114" s="258"/>
      <c r="O114" s="469"/>
      <c r="P114" s="258"/>
      <c r="Q114" s="433"/>
      <c r="R114" s="258"/>
      <c r="S114" s="433"/>
      <c r="T114" s="432"/>
      <c r="U114" s="157"/>
      <c r="V114" s="432"/>
      <c r="W114" s="157"/>
      <c r="X114" s="432"/>
      <c r="Y114" s="157"/>
      <c r="Z114" s="432"/>
    </row>
    <row r="115" spans="1:25" ht="15">
      <c r="A115" s="218" t="s">
        <v>80</v>
      </c>
      <c r="F115" s="259"/>
      <c r="J115" s="259"/>
      <c r="L115" s="259"/>
      <c r="N115" s="259"/>
      <c r="P115" s="259"/>
      <c r="R115" s="259"/>
      <c r="U115" s="226"/>
      <c r="W115" s="226"/>
      <c r="Y115" s="226"/>
    </row>
    <row r="116" spans="2:25" ht="15">
      <c r="B116" s="145" t="s">
        <v>317</v>
      </c>
      <c r="F116" s="259"/>
      <c r="J116" s="259"/>
      <c r="L116" s="259"/>
      <c r="N116" s="259"/>
      <c r="P116" s="259"/>
      <c r="R116" s="259"/>
      <c r="U116" s="226"/>
      <c r="W116" s="226"/>
      <c r="Y116" s="226"/>
    </row>
    <row r="117" spans="2:26" ht="15">
      <c r="B117" s="145" t="s">
        <v>371</v>
      </c>
      <c r="F117" s="436"/>
      <c r="H117" s="436"/>
      <c r="J117" s="436"/>
      <c r="L117" s="436"/>
      <c r="N117" s="436"/>
      <c r="P117" s="179"/>
      <c r="Q117" s="428"/>
      <c r="R117" s="179"/>
      <c r="S117" s="428"/>
      <c r="T117" s="179"/>
      <c r="U117" s="428"/>
      <c r="V117" s="179"/>
      <c r="W117" s="428"/>
      <c r="X117" s="179"/>
      <c r="Y117" s="428"/>
      <c r="Z117" s="179"/>
    </row>
    <row r="118" spans="2:26" ht="15">
      <c r="B118" s="145" t="s">
        <v>372</v>
      </c>
      <c r="F118" s="436"/>
      <c r="H118" s="436"/>
      <c r="J118" s="436"/>
      <c r="L118" s="436"/>
      <c r="N118" s="436"/>
      <c r="P118" s="179"/>
      <c r="Q118" s="428"/>
      <c r="R118" s="179"/>
      <c r="S118" s="428"/>
      <c r="T118" s="179"/>
      <c r="U118" s="428"/>
      <c r="V118" s="179"/>
      <c r="W118" s="428"/>
      <c r="X118" s="179"/>
      <c r="Y118" s="428"/>
      <c r="Z118" s="179"/>
    </row>
    <row r="119" spans="2:26" ht="15">
      <c r="B119" s="145" t="s">
        <v>373</v>
      </c>
      <c r="F119" s="436"/>
      <c r="H119" s="436"/>
      <c r="J119" s="436"/>
      <c r="L119" s="436"/>
      <c r="N119" s="436"/>
      <c r="P119" s="179"/>
      <c r="Q119" s="428"/>
      <c r="R119" s="179"/>
      <c r="S119" s="428"/>
      <c r="T119" s="179"/>
      <c r="U119" s="428"/>
      <c r="V119" s="179"/>
      <c r="W119" s="428"/>
      <c r="X119" s="179"/>
      <c r="Y119" s="428"/>
      <c r="Z119" s="179"/>
    </row>
    <row r="120" spans="2:26" ht="15">
      <c r="B120" s="145" t="s">
        <v>370</v>
      </c>
      <c r="F120" s="435"/>
      <c r="H120" s="435"/>
      <c r="I120" s="340"/>
      <c r="J120" s="435"/>
      <c r="K120" s="340"/>
      <c r="L120" s="435"/>
      <c r="M120" s="340"/>
      <c r="N120" s="435"/>
      <c r="P120" s="435"/>
      <c r="R120" s="443"/>
      <c r="S120" s="428"/>
      <c r="T120" s="443"/>
      <c r="U120" s="428"/>
      <c r="V120" s="443"/>
      <c r="W120" s="428"/>
      <c r="X120" s="443"/>
      <c r="Y120" s="428"/>
      <c r="Z120" s="443"/>
    </row>
    <row r="121" spans="6:26" ht="15">
      <c r="F121" s="145" t="s">
        <v>0</v>
      </c>
      <c r="H121" s="447"/>
      <c r="I121" s="340"/>
      <c r="J121" s="447"/>
      <c r="K121" s="340"/>
      <c r="L121" s="447"/>
      <c r="M121" s="340"/>
      <c r="N121" s="447"/>
      <c r="P121" s="447"/>
      <c r="R121" s="447"/>
      <c r="S121" s="428"/>
      <c r="T121" s="447"/>
      <c r="U121" s="428"/>
      <c r="V121" s="447"/>
      <c r="W121" s="428"/>
      <c r="X121" s="447"/>
      <c r="Y121" s="428"/>
      <c r="Z121" s="447"/>
    </row>
    <row r="122" spans="1:26" ht="15" hidden="1">
      <c r="A122" s="218" t="s">
        <v>81</v>
      </c>
      <c r="J122" s="259"/>
      <c r="L122" s="259"/>
      <c r="N122" s="259"/>
      <c r="P122" s="259"/>
      <c r="R122" s="259"/>
      <c r="T122" s="259"/>
      <c r="V122" s="259"/>
      <c r="X122" s="259"/>
      <c r="Z122" s="259"/>
    </row>
    <row r="123" spans="1:33" s="426" customFormat="1" ht="15" hidden="1">
      <c r="A123" s="150"/>
      <c r="B123" s="427" t="s">
        <v>211</v>
      </c>
      <c r="C123" s="150"/>
      <c r="D123" s="150"/>
      <c r="E123" s="150"/>
      <c r="F123" s="150"/>
      <c r="H123" s="400"/>
      <c r="I123" s="150"/>
      <c r="J123" s="400"/>
      <c r="K123" s="150"/>
      <c r="L123" s="400"/>
      <c r="M123" s="150"/>
      <c r="N123" s="400"/>
      <c r="O123" s="189"/>
      <c r="P123" s="400"/>
      <c r="Q123" s="150"/>
      <c r="R123" s="400"/>
      <c r="S123" s="150"/>
      <c r="T123" s="400"/>
      <c r="U123" s="150"/>
      <c r="V123" s="400"/>
      <c r="W123" s="150"/>
      <c r="X123" s="400"/>
      <c r="Y123" s="150"/>
      <c r="Z123" s="400"/>
      <c r="AA123" s="150"/>
      <c r="AB123" s="150"/>
      <c r="AC123" s="150"/>
      <c r="AD123" s="150"/>
      <c r="AE123" s="150"/>
      <c r="AF123" s="150"/>
      <c r="AG123" s="150"/>
    </row>
    <row r="124" spans="3:26" ht="15" hidden="1">
      <c r="C124" s="145" t="s">
        <v>345</v>
      </c>
      <c r="H124" s="435">
        <f>12793+4657+5057+250+5100.25</f>
        <v>27857.25</v>
      </c>
      <c r="I124" s="340"/>
      <c r="J124" s="435">
        <f>137+15629+4935+7798+470.25+5586.4</f>
        <v>34555.65</v>
      </c>
      <c r="K124" s="340"/>
      <c r="L124" s="435">
        <f>1827.25+14888+6000+9801.25+464+9062</f>
        <v>42042.5</v>
      </c>
      <c r="M124" s="340"/>
      <c r="N124" s="435">
        <v>36570.45</v>
      </c>
      <c r="P124" s="435"/>
      <c r="R124" s="435"/>
      <c r="T124" s="435"/>
      <c r="V124" s="435"/>
      <c r="X124" s="435"/>
      <c r="Z124" s="435"/>
    </row>
    <row r="125" spans="3:26" ht="15" hidden="1">
      <c r="C125" s="145" t="s">
        <v>399</v>
      </c>
      <c r="H125" s="265">
        <f>2.52+33.48+8983+1962+5025+2932.8+40</f>
        <v>18978.8</v>
      </c>
      <c r="I125" s="340"/>
      <c r="J125" s="265">
        <f>4.2+59.8+9151+9357+4075+2418.75+150</f>
        <v>25215.75</v>
      </c>
      <c r="K125" s="340"/>
      <c r="L125" s="265">
        <f>7.15+101.85+8871+5861.9+5025+2317+98</f>
        <v>22281.9</v>
      </c>
      <c r="M125" s="340"/>
      <c r="N125" s="265">
        <f>22313.5+1566</f>
        <v>23879.5</v>
      </c>
      <c r="P125" s="265"/>
      <c r="R125" s="265"/>
      <c r="T125" s="265"/>
      <c r="V125" s="265"/>
      <c r="X125" s="265"/>
      <c r="Z125" s="265"/>
    </row>
    <row r="126" spans="3:26" ht="15" hidden="1">
      <c r="C126" s="145" t="s">
        <v>346</v>
      </c>
      <c r="H126" s="265">
        <v>2955</v>
      </c>
      <c r="I126" s="340"/>
      <c r="J126" s="265">
        <v>3056</v>
      </c>
      <c r="K126" s="340"/>
      <c r="L126" s="265">
        <v>3050</v>
      </c>
      <c r="M126" s="340"/>
      <c r="N126" s="265">
        <v>3580</v>
      </c>
      <c r="P126" s="265"/>
      <c r="R126" s="265"/>
      <c r="T126" s="265"/>
      <c r="V126" s="265"/>
      <c r="X126" s="265"/>
      <c r="Z126" s="265"/>
    </row>
    <row r="127" spans="3:26" ht="15" hidden="1">
      <c r="C127" s="145" t="s">
        <v>348</v>
      </c>
      <c r="H127" s="265">
        <v>2390</v>
      </c>
      <c r="I127" s="340"/>
      <c r="J127" s="265">
        <v>2210</v>
      </c>
      <c r="K127" s="340"/>
      <c r="L127" s="265">
        <v>1785</v>
      </c>
      <c r="M127" s="340"/>
      <c r="N127" s="265">
        <v>1930</v>
      </c>
      <c r="P127" s="265"/>
      <c r="R127" s="265"/>
      <c r="T127" s="265"/>
      <c r="V127" s="265"/>
      <c r="X127" s="265"/>
      <c r="Z127" s="265"/>
    </row>
    <row r="128" spans="3:26" ht="15" hidden="1">
      <c r="C128" s="145" t="s">
        <v>347</v>
      </c>
      <c r="H128" s="437">
        <v>23236.5</v>
      </c>
      <c r="I128" s="340"/>
      <c r="J128" s="437">
        <v>25791.5</v>
      </c>
      <c r="K128" s="340"/>
      <c r="L128" s="437">
        <v>26766.5</v>
      </c>
      <c r="M128" s="340"/>
      <c r="N128" s="437">
        <v>31447</v>
      </c>
      <c r="P128" s="437"/>
      <c r="R128" s="437"/>
      <c r="T128" s="437"/>
      <c r="V128" s="437"/>
      <c r="X128" s="437"/>
      <c r="Z128" s="437"/>
    </row>
    <row r="129" spans="8:26" s="150" customFormat="1" ht="15" hidden="1">
      <c r="H129" s="436"/>
      <c r="I129" s="215"/>
      <c r="J129" s="436"/>
      <c r="K129" s="215"/>
      <c r="L129" s="436"/>
      <c r="M129" s="215"/>
      <c r="N129" s="436"/>
      <c r="O129" s="189"/>
      <c r="P129" s="436"/>
      <c r="R129" s="436"/>
      <c r="T129" s="436"/>
      <c r="V129" s="436"/>
      <c r="X129" s="436"/>
      <c r="Z129" s="436"/>
    </row>
    <row r="130" spans="3:26" s="150" customFormat="1" ht="15.75" hidden="1" thickBot="1">
      <c r="C130" s="150" t="s">
        <v>349</v>
      </c>
      <c r="H130" s="439">
        <f>SUM(H124:H128)</f>
        <v>75417.55</v>
      </c>
      <c r="I130" s="215"/>
      <c r="J130" s="439">
        <f>SUM(J124:J128)</f>
        <v>90828.9</v>
      </c>
      <c r="K130" s="215"/>
      <c r="L130" s="439">
        <f>SUM(L124:L128)</f>
        <v>95925.9</v>
      </c>
      <c r="M130" s="215"/>
      <c r="N130" s="439">
        <f>SUM(N124:N128)</f>
        <v>97406.95</v>
      </c>
      <c r="O130" s="189"/>
      <c r="P130" s="439"/>
      <c r="R130" s="439"/>
      <c r="T130" s="439"/>
      <c r="V130" s="439"/>
      <c r="X130" s="439"/>
      <c r="Z130" s="439"/>
    </row>
    <row r="131" spans="3:26" s="150" customFormat="1" ht="15" hidden="1">
      <c r="C131" s="150" t="s">
        <v>297</v>
      </c>
      <c r="H131" s="400"/>
      <c r="J131" s="400"/>
      <c r="L131" s="400"/>
      <c r="N131" s="400"/>
      <c r="O131" s="189"/>
      <c r="P131" s="400"/>
      <c r="R131" s="400"/>
      <c r="T131" s="400"/>
      <c r="V131" s="400"/>
      <c r="X131" s="400"/>
      <c r="Z131" s="400"/>
    </row>
    <row r="132" spans="3:26" s="150" customFormat="1" ht="15" hidden="1">
      <c r="C132" s="150" t="s">
        <v>221</v>
      </c>
      <c r="H132" s="400"/>
      <c r="J132" s="400"/>
      <c r="L132" s="400"/>
      <c r="N132" s="400"/>
      <c r="O132" s="189"/>
      <c r="P132" s="400"/>
      <c r="R132" s="400"/>
      <c r="T132" s="400"/>
      <c r="V132" s="400"/>
      <c r="X132" s="400"/>
      <c r="Z132" s="400"/>
    </row>
    <row r="133" spans="8:26" s="150" customFormat="1" ht="15" hidden="1">
      <c r="H133" s="400"/>
      <c r="J133" s="400"/>
      <c r="L133" s="400"/>
      <c r="N133" s="400"/>
      <c r="O133" s="189"/>
      <c r="P133" s="400"/>
      <c r="R133" s="400"/>
      <c r="T133" s="400"/>
      <c r="V133" s="400"/>
      <c r="X133" s="400"/>
      <c r="Z133" s="400"/>
    </row>
    <row r="134" spans="1:33" s="218" customFormat="1" ht="15">
      <c r="A134" s="189"/>
      <c r="B134" s="150"/>
      <c r="C134" s="150"/>
      <c r="D134" s="150"/>
      <c r="E134" s="150"/>
      <c r="F134" s="150"/>
      <c r="G134" s="426"/>
      <c r="H134" s="436"/>
      <c r="I134" s="211"/>
      <c r="J134" s="436"/>
      <c r="K134" s="211"/>
      <c r="L134" s="436"/>
      <c r="M134" s="211"/>
      <c r="N134" s="444" t="s">
        <v>412</v>
      </c>
      <c r="O134" s="189"/>
      <c r="P134" s="179"/>
      <c r="Q134" s="157"/>
      <c r="R134" s="179"/>
      <c r="S134" s="157"/>
      <c r="T134" s="179"/>
      <c r="U134" s="157"/>
      <c r="V134" s="179"/>
      <c r="W134" s="157"/>
      <c r="X134" s="179"/>
      <c r="Y134" s="157"/>
      <c r="Z134" s="444"/>
      <c r="AA134" s="145"/>
      <c r="AB134" s="145"/>
      <c r="AC134" s="145"/>
      <c r="AD134" s="145"/>
      <c r="AE134" s="145"/>
      <c r="AF134" s="145"/>
      <c r="AG134" s="145"/>
    </row>
    <row r="135" spans="1:16" ht="15.75">
      <c r="A135" s="19" t="str">
        <f>'Net Assets by Component'!A1</f>
        <v>Sample City, Ohio</v>
      </c>
      <c r="B135" s="274"/>
      <c r="C135" s="141"/>
      <c r="D135" s="141"/>
      <c r="E135" s="141"/>
      <c r="F135" s="141"/>
      <c r="G135" s="276"/>
      <c r="H135" s="141"/>
      <c r="I135" s="141"/>
      <c r="J135" s="141"/>
      <c r="K135" s="141"/>
      <c r="L135" s="141"/>
      <c r="M135" s="141"/>
      <c r="N135" s="141"/>
      <c r="P135" s="153"/>
    </row>
    <row r="136" spans="1:16" ht="15">
      <c r="A136" s="276" t="s">
        <v>452</v>
      </c>
      <c r="B136" s="274"/>
      <c r="C136" s="141"/>
      <c r="D136" s="141"/>
      <c r="E136" s="141"/>
      <c r="F136" s="141"/>
      <c r="G136" s="276"/>
      <c r="H136" s="141"/>
      <c r="I136" s="141"/>
      <c r="J136" s="141"/>
      <c r="K136" s="141"/>
      <c r="L136" s="141"/>
      <c r="M136" s="141"/>
      <c r="N136" s="141"/>
      <c r="P136" s="153"/>
    </row>
    <row r="137" spans="1:16" ht="15">
      <c r="A137" s="277" t="s">
        <v>502</v>
      </c>
      <c r="B137" s="275"/>
      <c r="C137" s="141"/>
      <c r="D137" s="141"/>
      <c r="E137" s="141"/>
      <c r="F137" s="141"/>
      <c r="G137" s="277"/>
      <c r="H137" s="141"/>
      <c r="I137" s="141"/>
      <c r="J137" s="141"/>
      <c r="K137" s="141"/>
      <c r="L137" s="141"/>
      <c r="M137" s="141"/>
      <c r="N137" s="141"/>
      <c r="P137" s="153"/>
    </row>
    <row r="138" spans="1:26" ht="15.75" thickBot="1">
      <c r="A138" s="190"/>
      <c r="B138" s="190"/>
      <c r="C138" s="151"/>
      <c r="D138" s="151"/>
      <c r="E138" s="151"/>
      <c r="F138" s="151"/>
      <c r="G138" s="151"/>
      <c r="H138" s="398"/>
      <c r="I138" s="151"/>
      <c r="J138" s="423"/>
      <c r="K138" s="151"/>
      <c r="L138" s="423"/>
      <c r="M138" s="190"/>
      <c r="N138" s="190"/>
      <c r="O138" s="190"/>
      <c r="P138" s="190"/>
      <c r="Q138" s="151"/>
      <c r="R138" s="423"/>
      <c r="S138" s="151"/>
      <c r="T138" s="423"/>
      <c r="U138" s="151"/>
      <c r="V138" s="423"/>
      <c r="W138" s="151"/>
      <c r="X138" s="423"/>
      <c r="Y138" s="151"/>
      <c r="Z138" s="423"/>
    </row>
    <row r="139" spans="1:2" ht="15.75" thickTop="1">
      <c r="A139" s="153"/>
      <c r="B139" s="153"/>
    </row>
    <row r="140" spans="1:33" s="425" customFormat="1" ht="15">
      <c r="A140" s="410" t="s">
        <v>89</v>
      </c>
      <c r="B140" s="410"/>
      <c r="C140" s="410"/>
      <c r="D140" s="410"/>
      <c r="E140" s="409"/>
      <c r="F140" s="399">
        <v>2006</v>
      </c>
      <c r="G140" s="424"/>
      <c r="H140" s="399">
        <v>2005</v>
      </c>
      <c r="I140" s="140"/>
      <c r="J140" s="399">
        <v>2004</v>
      </c>
      <c r="K140" s="140"/>
      <c r="L140" s="399">
        <v>2003</v>
      </c>
      <c r="M140" s="140"/>
      <c r="N140" s="399">
        <v>2002</v>
      </c>
      <c r="O140" s="393"/>
      <c r="P140" s="399"/>
      <c r="Q140" s="140"/>
      <c r="R140" s="399"/>
      <c r="S140" s="140"/>
      <c r="T140" s="399"/>
      <c r="U140" s="140"/>
      <c r="V140" s="399"/>
      <c r="W140" s="140"/>
      <c r="X140" s="399"/>
      <c r="Y140" s="140"/>
      <c r="Z140" s="399"/>
      <c r="AA140" s="140"/>
      <c r="AB140" s="140"/>
      <c r="AC140" s="140"/>
      <c r="AD140" s="140"/>
      <c r="AE140" s="140"/>
      <c r="AF140" s="140"/>
      <c r="AG140" s="140"/>
    </row>
    <row r="141" spans="1:26" ht="15">
      <c r="A141" s="153"/>
      <c r="B141" s="153"/>
      <c r="J141" s="259"/>
      <c r="L141" s="259"/>
      <c r="N141" s="259"/>
      <c r="P141" s="259"/>
      <c r="R141" s="259"/>
      <c r="T141" s="259"/>
      <c r="V141" s="259"/>
      <c r="X141" s="259"/>
      <c r="Z141" s="259"/>
    </row>
    <row r="142" spans="1:26" ht="15">
      <c r="A142" s="218" t="s">
        <v>81</v>
      </c>
      <c r="J142" s="259"/>
      <c r="L142" s="259"/>
      <c r="N142" s="259"/>
      <c r="P142" s="259"/>
      <c r="R142" s="259"/>
      <c r="T142" s="259"/>
      <c r="V142" s="259"/>
      <c r="X142" s="259"/>
      <c r="Z142" s="259"/>
    </row>
    <row r="143" spans="1:33" s="426" customFormat="1" ht="15">
      <c r="A143" s="150"/>
      <c r="B143" s="427" t="s">
        <v>211</v>
      </c>
      <c r="C143" s="150"/>
      <c r="D143" s="150"/>
      <c r="E143" s="150"/>
      <c r="F143" s="150"/>
      <c r="H143" s="400"/>
      <c r="I143" s="150"/>
      <c r="J143" s="400"/>
      <c r="K143" s="150"/>
      <c r="L143" s="400"/>
      <c r="M143" s="150"/>
      <c r="N143" s="400"/>
      <c r="O143" s="189"/>
      <c r="P143" s="400"/>
      <c r="Q143" s="150"/>
      <c r="R143" s="400"/>
      <c r="S143" s="150"/>
      <c r="T143" s="400"/>
      <c r="U143" s="150"/>
      <c r="V143" s="400"/>
      <c r="W143" s="150"/>
      <c r="X143" s="400"/>
      <c r="Y143" s="150"/>
      <c r="Z143" s="400"/>
      <c r="AA143" s="150"/>
      <c r="AB143" s="150"/>
      <c r="AC143" s="150"/>
      <c r="AD143" s="150"/>
      <c r="AE143" s="150"/>
      <c r="AF143" s="150"/>
      <c r="AG143" s="150"/>
    </row>
    <row r="144" spans="3:26" ht="15">
      <c r="C144" s="145" t="s">
        <v>345</v>
      </c>
      <c r="F144" s="435"/>
      <c r="H144" s="435"/>
      <c r="I144" s="340"/>
      <c r="J144" s="435"/>
      <c r="K144" s="340"/>
      <c r="L144" s="435"/>
      <c r="M144" s="340"/>
      <c r="N144" s="435"/>
      <c r="P144" s="435"/>
      <c r="R144" s="435"/>
      <c r="T144" s="435"/>
      <c r="V144" s="435"/>
      <c r="X144" s="435"/>
      <c r="Z144" s="435"/>
    </row>
    <row r="145" spans="3:26" ht="15">
      <c r="C145" s="145" t="s">
        <v>399</v>
      </c>
      <c r="F145" s="265"/>
      <c r="H145" s="265"/>
      <c r="I145" s="340"/>
      <c r="J145" s="265"/>
      <c r="K145" s="340"/>
      <c r="L145" s="265"/>
      <c r="M145" s="340"/>
      <c r="N145" s="265"/>
      <c r="P145" s="265"/>
      <c r="R145" s="265"/>
      <c r="T145" s="265"/>
      <c r="V145" s="265"/>
      <c r="X145" s="265"/>
      <c r="Z145" s="265"/>
    </row>
    <row r="146" spans="3:26" ht="15">
      <c r="C146" s="145" t="s">
        <v>346</v>
      </c>
      <c r="F146" s="265"/>
      <c r="H146" s="265"/>
      <c r="I146" s="340"/>
      <c r="J146" s="265"/>
      <c r="K146" s="340"/>
      <c r="L146" s="265"/>
      <c r="M146" s="340"/>
      <c r="N146" s="265"/>
      <c r="P146" s="265"/>
      <c r="R146" s="265"/>
      <c r="T146" s="265"/>
      <c r="V146" s="265"/>
      <c r="X146" s="265"/>
      <c r="Z146" s="265"/>
    </row>
    <row r="147" spans="3:26" ht="15">
      <c r="C147" s="145" t="s">
        <v>348</v>
      </c>
      <c r="F147" s="265"/>
      <c r="H147" s="265"/>
      <c r="I147" s="340"/>
      <c r="J147" s="265"/>
      <c r="K147" s="340"/>
      <c r="L147" s="265"/>
      <c r="M147" s="340"/>
      <c r="N147" s="265"/>
      <c r="P147" s="265"/>
      <c r="R147" s="265"/>
      <c r="T147" s="265"/>
      <c r="V147" s="265"/>
      <c r="X147" s="265"/>
      <c r="Z147" s="265"/>
    </row>
    <row r="148" spans="3:26" ht="15">
      <c r="C148" s="145" t="s">
        <v>347</v>
      </c>
      <c r="F148" s="437"/>
      <c r="H148" s="437"/>
      <c r="I148" s="340"/>
      <c r="J148" s="437"/>
      <c r="K148" s="340"/>
      <c r="L148" s="437"/>
      <c r="M148" s="340"/>
      <c r="N148" s="437"/>
      <c r="P148" s="437"/>
      <c r="R148" s="437"/>
      <c r="T148" s="437"/>
      <c r="V148" s="437"/>
      <c r="X148" s="437"/>
      <c r="Z148" s="437"/>
    </row>
    <row r="149" spans="6:26" s="150" customFormat="1" ht="15">
      <c r="F149" s="436"/>
      <c r="H149" s="436"/>
      <c r="I149" s="215"/>
      <c r="J149" s="436"/>
      <c r="K149" s="215"/>
      <c r="L149" s="436"/>
      <c r="M149" s="215"/>
      <c r="N149" s="436"/>
      <c r="O149" s="189"/>
      <c r="P149" s="436"/>
      <c r="R149" s="436"/>
      <c r="T149" s="436"/>
      <c r="V149" s="436"/>
      <c r="X149" s="436"/>
      <c r="Z149" s="436"/>
    </row>
    <row r="150" spans="3:26" s="150" customFormat="1" ht="15.75" thickBot="1">
      <c r="C150" s="150" t="s">
        <v>349</v>
      </c>
      <c r="F150" s="439">
        <f>SUM(F144:F148)</f>
        <v>0</v>
      </c>
      <c r="H150" s="439">
        <f>SUM(H144:H148)</f>
        <v>0</v>
      </c>
      <c r="I150" s="215"/>
      <c r="J150" s="439">
        <f>SUM(J144:J148)</f>
        <v>0</v>
      </c>
      <c r="K150" s="215"/>
      <c r="L150" s="439">
        <f>SUM(L144:L148)</f>
        <v>0</v>
      </c>
      <c r="M150" s="215"/>
      <c r="N150" s="439">
        <f>SUM(N144:N148)</f>
        <v>0</v>
      </c>
      <c r="O150" s="189"/>
      <c r="P150" s="439"/>
      <c r="R150" s="439"/>
      <c r="T150" s="439"/>
      <c r="V150" s="439"/>
      <c r="X150" s="439"/>
      <c r="Z150" s="439"/>
    </row>
    <row r="151" spans="6:26" s="150" customFormat="1" ht="15.75" thickTop="1">
      <c r="F151" s="442" t="s">
        <v>0</v>
      </c>
      <c r="H151" s="442"/>
      <c r="I151" s="215"/>
      <c r="J151" s="442"/>
      <c r="K151" s="215"/>
      <c r="L151" s="442"/>
      <c r="M151" s="215"/>
      <c r="N151" s="442"/>
      <c r="O151" s="189"/>
      <c r="P151" s="442"/>
      <c r="R151" s="442"/>
      <c r="T151" s="442"/>
      <c r="V151" s="442"/>
      <c r="X151" s="442"/>
      <c r="Z151" s="442"/>
    </row>
    <row r="152" spans="1:26" ht="15">
      <c r="A152" s="218" t="s">
        <v>82</v>
      </c>
      <c r="F152" s="259"/>
      <c r="J152" s="259"/>
      <c r="L152" s="259"/>
      <c r="N152" s="259"/>
      <c r="P152" s="259"/>
      <c r="R152" s="259"/>
      <c r="T152" s="259"/>
      <c r="V152" s="259"/>
      <c r="X152" s="259"/>
      <c r="Z152" s="259"/>
    </row>
    <row r="153" spans="2:26" ht="15">
      <c r="B153" s="145" t="s">
        <v>310</v>
      </c>
      <c r="F153" s="435"/>
      <c r="H153" s="435"/>
      <c r="I153" s="340"/>
      <c r="J153" s="435"/>
      <c r="K153" s="340"/>
      <c r="L153" s="435"/>
      <c r="M153" s="340"/>
      <c r="N153" s="435"/>
      <c r="P153" s="443"/>
      <c r="Q153" s="428"/>
      <c r="R153" s="443"/>
      <c r="S153" s="428"/>
      <c r="T153" s="443"/>
      <c r="U153" s="428"/>
      <c r="V153" s="443"/>
      <c r="W153" s="428"/>
      <c r="X153" s="443"/>
      <c r="Y153" s="428"/>
      <c r="Z153" s="443"/>
    </row>
    <row r="154" spans="6:26" ht="15">
      <c r="F154" s="447"/>
      <c r="H154" s="447"/>
      <c r="I154" s="340"/>
      <c r="J154" s="447"/>
      <c r="K154" s="340"/>
      <c r="L154" s="447"/>
      <c r="M154" s="340"/>
      <c r="N154" s="447"/>
      <c r="P154" s="431"/>
      <c r="Q154" s="428"/>
      <c r="R154" s="431"/>
      <c r="S154" s="428"/>
      <c r="T154" s="431"/>
      <c r="U154" s="428"/>
      <c r="V154" s="431"/>
      <c r="W154" s="428"/>
      <c r="X154" s="431"/>
      <c r="Y154" s="428"/>
      <c r="Z154" s="431"/>
    </row>
    <row r="155" spans="1:26" ht="15">
      <c r="A155" s="218" t="s">
        <v>84</v>
      </c>
      <c r="F155" s="447"/>
      <c r="H155" s="447"/>
      <c r="I155" s="340"/>
      <c r="J155" s="447"/>
      <c r="K155" s="340"/>
      <c r="L155" s="447"/>
      <c r="M155" s="340"/>
      <c r="N155" s="447"/>
      <c r="P155" s="431"/>
      <c r="Q155" s="428"/>
      <c r="R155" s="431"/>
      <c r="S155" s="428"/>
      <c r="T155" s="431"/>
      <c r="U155" s="428"/>
      <c r="V155" s="431"/>
      <c r="W155" s="428"/>
      <c r="X155" s="431"/>
      <c r="Y155" s="428"/>
      <c r="Z155" s="431"/>
    </row>
    <row r="156" spans="2:26" ht="15">
      <c r="B156" s="145" t="s">
        <v>537</v>
      </c>
      <c r="F156" s="436"/>
      <c r="H156" s="436"/>
      <c r="I156" s="433"/>
      <c r="J156" s="436"/>
      <c r="K156" s="433"/>
      <c r="L156" s="436"/>
      <c r="M156" s="433"/>
      <c r="N156" s="436"/>
      <c r="O156" s="469"/>
      <c r="P156" s="179"/>
      <c r="Q156" s="428"/>
      <c r="R156" s="179"/>
      <c r="S156" s="428"/>
      <c r="T156" s="179"/>
      <c r="U156" s="428"/>
      <c r="V156" s="179"/>
      <c r="W156" s="428"/>
      <c r="X156" s="179"/>
      <c r="Y156" s="428"/>
      <c r="Z156" s="179"/>
    </row>
    <row r="157" spans="2:26" ht="15">
      <c r="B157" s="145" t="s">
        <v>538</v>
      </c>
      <c r="F157" s="435"/>
      <c r="H157" s="435"/>
      <c r="I157" s="340"/>
      <c r="J157" s="435"/>
      <c r="K157" s="340"/>
      <c r="L157" s="435"/>
      <c r="M157" s="340"/>
      <c r="N157" s="435"/>
      <c r="O157" s="471"/>
      <c r="P157" s="443"/>
      <c r="Q157" s="428"/>
      <c r="R157" s="443"/>
      <c r="S157" s="428"/>
      <c r="T157" s="443"/>
      <c r="U157" s="428"/>
      <c r="V157" s="443"/>
      <c r="W157" s="428"/>
      <c r="X157" s="443"/>
      <c r="Y157" s="428"/>
      <c r="Z157" s="443"/>
    </row>
    <row r="158" spans="2:27" ht="15" hidden="1">
      <c r="B158" s="145" t="s">
        <v>407</v>
      </c>
      <c r="F158" s="428"/>
      <c r="H158" s="428"/>
      <c r="I158" s="428"/>
      <c r="J158" s="428"/>
      <c r="K158" s="428"/>
      <c r="L158" s="428"/>
      <c r="M158" s="428"/>
      <c r="N158" s="428"/>
      <c r="P158" s="428"/>
      <c r="Q158" s="429"/>
      <c r="R158" s="428"/>
      <c r="S158" s="429"/>
      <c r="T158" s="428"/>
      <c r="U158" s="429"/>
      <c r="V158" s="428"/>
      <c r="W158" s="429"/>
      <c r="X158" s="428"/>
      <c r="Y158" s="429"/>
      <c r="Z158" s="428"/>
      <c r="AA158" s="340"/>
    </row>
    <row r="159" spans="2:26" ht="15">
      <c r="B159" s="145" t="s">
        <v>540</v>
      </c>
      <c r="F159" s="433"/>
      <c r="H159" s="433"/>
      <c r="I159" s="340"/>
      <c r="J159" s="433"/>
      <c r="K159" s="340"/>
      <c r="L159" s="433"/>
      <c r="M159" s="340"/>
      <c r="N159" s="433"/>
      <c r="P159" s="447"/>
      <c r="Q159" s="428"/>
      <c r="R159" s="447"/>
      <c r="S159" s="428"/>
      <c r="T159" s="447"/>
      <c r="U159" s="428"/>
      <c r="V159" s="447"/>
      <c r="W159" s="428"/>
      <c r="X159" s="447"/>
      <c r="Y159" s="428"/>
      <c r="Z159" s="447"/>
    </row>
    <row r="160" spans="2:26" ht="15">
      <c r="B160" s="145" t="s">
        <v>539</v>
      </c>
      <c r="F160" s="339"/>
      <c r="G160" s="339"/>
      <c r="H160" s="339"/>
      <c r="I160" s="339"/>
      <c r="J160" s="339"/>
      <c r="K160" s="339"/>
      <c r="L160" s="339"/>
      <c r="M160" s="339"/>
      <c r="N160" s="339"/>
      <c r="P160" s="447"/>
      <c r="Q160" s="428"/>
      <c r="R160" s="447"/>
      <c r="S160" s="428"/>
      <c r="T160" s="447"/>
      <c r="U160" s="428"/>
      <c r="V160" s="447"/>
      <c r="W160" s="428"/>
      <c r="X160" s="447"/>
      <c r="Y160" s="428"/>
      <c r="Z160" s="447"/>
    </row>
    <row r="161" spans="6:26" ht="15">
      <c r="F161" s="339"/>
      <c r="G161" s="339"/>
      <c r="H161" s="339"/>
      <c r="I161" s="339"/>
      <c r="J161" s="339"/>
      <c r="K161" s="339"/>
      <c r="L161" s="339"/>
      <c r="M161" s="339"/>
      <c r="N161" s="339"/>
      <c r="P161" s="447"/>
      <c r="Q161" s="428"/>
      <c r="R161" s="447"/>
      <c r="S161" s="428"/>
      <c r="T161" s="447"/>
      <c r="U161" s="428"/>
      <c r="V161" s="447"/>
      <c r="W161" s="428"/>
      <c r="X161" s="447"/>
      <c r="Y161" s="428"/>
      <c r="Z161" s="447"/>
    </row>
    <row r="162" spans="1:26" ht="15">
      <c r="A162" s="218" t="s">
        <v>83</v>
      </c>
      <c r="F162" s="259"/>
      <c r="J162" s="259"/>
      <c r="L162" s="259"/>
      <c r="N162" s="259"/>
      <c r="P162" s="259"/>
      <c r="R162" s="259"/>
      <c r="T162" s="259"/>
      <c r="V162" s="259"/>
      <c r="X162" s="259"/>
      <c r="Z162" s="259"/>
    </row>
    <row r="163" spans="2:26" ht="15">
      <c r="B163" s="145" t="s">
        <v>350</v>
      </c>
      <c r="F163" s="436"/>
      <c r="H163" s="436"/>
      <c r="I163" s="433"/>
      <c r="J163" s="436"/>
      <c r="K163" s="433"/>
      <c r="L163" s="436"/>
      <c r="M163" s="433"/>
      <c r="N163" s="436"/>
      <c r="O163" s="469"/>
      <c r="P163" s="179"/>
      <c r="Q163" s="428"/>
      <c r="R163" s="179"/>
      <c r="S163" s="428"/>
      <c r="T163" s="179"/>
      <c r="U163" s="428"/>
      <c r="V163" s="179"/>
      <c r="W163" s="428"/>
      <c r="X163" s="179"/>
      <c r="Y163" s="428"/>
      <c r="Z163" s="179"/>
    </row>
    <row r="164" spans="2:26" ht="15">
      <c r="B164" s="145" t="s">
        <v>351</v>
      </c>
      <c r="F164" s="449"/>
      <c r="H164" s="449"/>
      <c r="I164" s="433"/>
      <c r="J164" s="449"/>
      <c r="K164" s="343"/>
      <c r="L164" s="449"/>
      <c r="M164" s="343"/>
      <c r="N164" s="449"/>
      <c r="O164" s="469"/>
      <c r="P164" s="351"/>
      <c r="Q164" s="428"/>
      <c r="R164" s="351"/>
      <c r="S164" s="428"/>
      <c r="T164" s="351"/>
      <c r="U164" s="428"/>
      <c r="V164" s="351"/>
      <c r="W164" s="428"/>
      <c r="X164" s="351"/>
      <c r="Y164" s="428"/>
      <c r="Z164" s="351"/>
    </row>
    <row r="165" spans="2:26" ht="15">
      <c r="B165" s="145" t="s">
        <v>352</v>
      </c>
      <c r="F165" s="449"/>
      <c r="H165" s="449"/>
      <c r="I165" s="433"/>
      <c r="J165" s="449"/>
      <c r="K165" s="343"/>
      <c r="L165" s="449"/>
      <c r="M165" s="343"/>
      <c r="N165" s="449"/>
      <c r="O165" s="469"/>
      <c r="P165" s="351"/>
      <c r="Q165" s="428"/>
      <c r="R165" s="351"/>
      <c r="S165" s="428"/>
      <c r="T165" s="351"/>
      <c r="U165" s="428"/>
      <c r="V165" s="351"/>
      <c r="W165" s="428"/>
      <c r="X165" s="351"/>
      <c r="Y165" s="428"/>
      <c r="Z165" s="351"/>
    </row>
    <row r="166" spans="2:26" ht="15">
      <c r="B166" s="145" t="s">
        <v>353</v>
      </c>
      <c r="F166" s="436"/>
      <c r="H166" s="436"/>
      <c r="I166" s="433"/>
      <c r="J166" s="436"/>
      <c r="K166" s="433"/>
      <c r="L166" s="436"/>
      <c r="M166" s="433"/>
      <c r="N166" s="436"/>
      <c r="O166" s="469"/>
      <c r="P166" s="179"/>
      <c r="Q166" s="428"/>
      <c r="R166" s="179"/>
      <c r="S166" s="428"/>
      <c r="T166" s="179"/>
      <c r="U166" s="428"/>
      <c r="V166" s="179"/>
      <c r="W166" s="428"/>
      <c r="X166" s="179"/>
      <c r="Y166" s="428"/>
      <c r="Z166" s="179"/>
    </row>
    <row r="167" spans="2:26" ht="15">
      <c r="B167" s="145" t="s">
        <v>355</v>
      </c>
      <c r="F167" s="436"/>
      <c r="H167" s="436"/>
      <c r="I167" s="433"/>
      <c r="J167" s="436"/>
      <c r="K167" s="433"/>
      <c r="L167" s="436"/>
      <c r="M167" s="433"/>
      <c r="N167" s="436"/>
      <c r="O167" s="469"/>
      <c r="P167" s="179"/>
      <c r="Q167" s="428"/>
      <c r="R167" s="179"/>
      <c r="S167" s="428"/>
      <c r="T167" s="179"/>
      <c r="U167" s="428"/>
      <c r="V167" s="179"/>
      <c r="W167" s="428"/>
      <c r="X167" s="179"/>
      <c r="Y167" s="428"/>
      <c r="Z167" s="179"/>
    </row>
    <row r="168" spans="2:26" ht="15">
      <c r="B168" s="145" t="s">
        <v>354</v>
      </c>
      <c r="F168" s="436"/>
      <c r="H168" s="436"/>
      <c r="I168" s="433"/>
      <c r="J168" s="436"/>
      <c r="K168" s="433"/>
      <c r="L168" s="436"/>
      <c r="M168" s="433"/>
      <c r="N168" s="436"/>
      <c r="O168" s="469"/>
      <c r="P168" s="179"/>
      <c r="Q168" s="428"/>
      <c r="R168" s="179"/>
      <c r="S168" s="428"/>
      <c r="T168" s="179"/>
      <c r="U168" s="428"/>
      <c r="V168" s="179"/>
      <c r="W168" s="428"/>
      <c r="X168" s="179"/>
      <c r="Y168" s="428"/>
      <c r="Z168" s="179"/>
    </row>
    <row r="169" spans="2:26" ht="15">
      <c r="B169" s="145" t="s">
        <v>356</v>
      </c>
      <c r="F169" s="436"/>
      <c r="H169" s="436"/>
      <c r="I169" s="433"/>
      <c r="J169" s="436"/>
      <c r="K169" s="433"/>
      <c r="L169" s="436"/>
      <c r="M169" s="433"/>
      <c r="N169" s="436"/>
      <c r="O169" s="469"/>
      <c r="P169" s="179"/>
      <c r="Q169" s="428"/>
      <c r="R169" s="179"/>
      <c r="S169" s="428"/>
      <c r="T169" s="179"/>
      <c r="U169" s="428"/>
      <c r="V169" s="179"/>
      <c r="W169" s="428"/>
      <c r="X169" s="179"/>
      <c r="Y169" s="428"/>
      <c r="Z169" s="179"/>
    </row>
    <row r="170" spans="2:26" ht="15">
      <c r="B170" s="145" t="s">
        <v>357</v>
      </c>
      <c r="F170" s="436"/>
      <c r="H170" s="436"/>
      <c r="J170" s="436"/>
      <c r="L170" s="436"/>
      <c r="N170" s="436"/>
      <c r="P170" s="179"/>
      <c r="Q170" s="428"/>
      <c r="R170" s="179"/>
      <c r="S170" s="428"/>
      <c r="T170" s="179"/>
      <c r="U170" s="428"/>
      <c r="V170" s="179"/>
      <c r="W170" s="428"/>
      <c r="X170" s="179"/>
      <c r="Y170" s="428"/>
      <c r="Z170" s="179"/>
    </row>
    <row r="171" spans="2:26" ht="15">
      <c r="B171" s="145" t="s">
        <v>358</v>
      </c>
      <c r="F171" s="436"/>
      <c r="H171" s="436"/>
      <c r="J171" s="436"/>
      <c r="L171" s="436"/>
      <c r="N171" s="436"/>
      <c r="P171" s="179"/>
      <c r="Q171" s="428"/>
      <c r="R171" s="179"/>
      <c r="S171" s="428"/>
      <c r="T171" s="179"/>
      <c r="U171" s="428"/>
      <c r="V171" s="179"/>
      <c r="W171" s="428"/>
      <c r="X171" s="179"/>
      <c r="Y171" s="428"/>
      <c r="Z171" s="179"/>
    </row>
    <row r="172" spans="2:26" ht="15">
      <c r="B172" s="145" t="s">
        <v>359</v>
      </c>
      <c r="F172" s="436"/>
      <c r="H172" s="436"/>
      <c r="J172" s="436"/>
      <c r="L172" s="436"/>
      <c r="N172" s="436"/>
      <c r="P172" s="179"/>
      <c r="Q172" s="428"/>
      <c r="R172" s="179"/>
      <c r="S172" s="428"/>
      <c r="T172" s="179"/>
      <c r="U172" s="428"/>
      <c r="V172" s="179"/>
      <c r="W172" s="428"/>
      <c r="X172" s="179"/>
      <c r="Y172" s="428"/>
      <c r="Z172" s="179"/>
    </row>
    <row r="173" spans="2:26" ht="15">
      <c r="B173" s="145" t="s">
        <v>360</v>
      </c>
      <c r="F173" s="436"/>
      <c r="H173" s="436"/>
      <c r="J173" s="436"/>
      <c r="L173" s="436"/>
      <c r="N173" s="436"/>
      <c r="P173" s="179"/>
      <c r="Q173" s="428"/>
      <c r="R173" s="179"/>
      <c r="S173" s="428"/>
      <c r="T173" s="179"/>
      <c r="U173" s="428"/>
      <c r="V173" s="179"/>
      <c r="W173" s="428"/>
      <c r="X173" s="179"/>
      <c r="Y173" s="428"/>
      <c r="Z173" s="179"/>
    </row>
    <row r="174" spans="2:26" ht="15">
      <c r="B174" s="145" t="s">
        <v>361</v>
      </c>
      <c r="F174" s="436"/>
      <c r="H174" s="436"/>
      <c r="J174" s="436"/>
      <c r="L174" s="436"/>
      <c r="N174" s="436"/>
      <c r="P174" s="179"/>
      <c r="Q174" s="428"/>
      <c r="R174" s="179"/>
      <c r="S174" s="428"/>
      <c r="T174" s="179"/>
      <c r="U174" s="428"/>
      <c r="V174" s="179"/>
      <c r="W174" s="428"/>
      <c r="X174" s="179"/>
      <c r="Y174" s="428"/>
      <c r="Z174" s="179"/>
    </row>
    <row r="175" spans="2:26" ht="15">
      <c r="B175" s="145" t="s">
        <v>362</v>
      </c>
      <c r="F175" s="436"/>
      <c r="H175" s="436"/>
      <c r="J175" s="436"/>
      <c r="L175" s="436"/>
      <c r="N175" s="436"/>
      <c r="P175" s="179"/>
      <c r="Q175" s="428"/>
      <c r="R175" s="179"/>
      <c r="S175" s="428"/>
      <c r="T175" s="179"/>
      <c r="U175" s="428"/>
      <c r="V175" s="179"/>
      <c r="W175" s="428"/>
      <c r="X175" s="179"/>
      <c r="Y175" s="428"/>
      <c r="Z175" s="179"/>
    </row>
    <row r="176" spans="2:26" ht="15">
      <c r="B176" s="145" t="s">
        <v>363</v>
      </c>
      <c r="F176" s="436"/>
      <c r="H176" s="436"/>
      <c r="J176" s="436"/>
      <c r="L176" s="436"/>
      <c r="N176" s="436"/>
      <c r="P176" s="179"/>
      <c r="Q176" s="428"/>
      <c r="R176" s="179"/>
      <c r="S176" s="428"/>
      <c r="T176" s="179"/>
      <c r="U176" s="428"/>
      <c r="V176" s="179"/>
      <c r="W176" s="428"/>
      <c r="X176" s="179"/>
      <c r="Y176" s="428"/>
      <c r="Z176" s="179"/>
    </row>
    <row r="177" spans="2:26" ht="15">
      <c r="B177" s="145" t="s">
        <v>365</v>
      </c>
      <c r="F177" s="436"/>
      <c r="H177" s="436"/>
      <c r="J177" s="436"/>
      <c r="L177" s="436"/>
      <c r="N177" s="436"/>
      <c r="P177" s="179"/>
      <c r="Q177" s="428"/>
      <c r="R177" s="179"/>
      <c r="S177" s="428"/>
      <c r="T177" s="179"/>
      <c r="U177" s="428"/>
      <c r="V177" s="179"/>
      <c r="W177" s="428"/>
      <c r="X177" s="179"/>
      <c r="Y177" s="428"/>
      <c r="Z177" s="179"/>
    </row>
    <row r="178" spans="2:26" ht="15">
      <c r="B178" s="145" t="s">
        <v>364</v>
      </c>
      <c r="F178" s="436"/>
      <c r="H178" s="436"/>
      <c r="J178" s="436"/>
      <c r="L178" s="436"/>
      <c r="N178" s="436"/>
      <c r="P178" s="179"/>
      <c r="Q178" s="428"/>
      <c r="R178" s="179"/>
      <c r="S178" s="428"/>
      <c r="T178" s="179"/>
      <c r="U178" s="428"/>
      <c r="V178" s="179"/>
      <c r="W178" s="428"/>
      <c r="X178" s="179"/>
      <c r="Y178" s="428"/>
      <c r="Z178" s="179"/>
    </row>
    <row r="179" spans="2:26" ht="15">
      <c r="B179" s="145" t="s">
        <v>366</v>
      </c>
      <c r="F179" s="436"/>
      <c r="H179" s="436"/>
      <c r="J179" s="436"/>
      <c r="L179" s="436"/>
      <c r="N179" s="436"/>
      <c r="P179" s="179"/>
      <c r="Q179" s="428"/>
      <c r="R179" s="179"/>
      <c r="S179" s="428"/>
      <c r="T179" s="179"/>
      <c r="U179" s="428"/>
      <c r="V179" s="179"/>
      <c r="W179" s="428"/>
      <c r="X179" s="179"/>
      <c r="Y179" s="428"/>
      <c r="Z179" s="179"/>
    </row>
    <row r="180" spans="2:26" ht="15">
      <c r="B180" s="145" t="s">
        <v>367</v>
      </c>
      <c r="F180" s="436"/>
      <c r="H180" s="436"/>
      <c r="J180" s="436"/>
      <c r="L180" s="436"/>
      <c r="N180" s="436"/>
      <c r="P180" s="179"/>
      <c r="Q180" s="428"/>
      <c r="R180" s="179"/>
      <c r="S180" s="428"/>
      <c r="T180" s="179"/>
      <c r="U180" s="428"/>
      <c r="V180" s="179"/>
      <c r="W180" s="428"/>
      <c r="X180" s="179"/>
      <c r="Y180" s="428"/>
      <c r="Z180" s="179"/>
    </row>
    <row r="181" spans="2:26" ht="15">
      <c r="B181" s="145" t="s">
        <v>368</v>
      </c>
      <c r="F181" s="436"/>
      <c r="H181" s="436"/>
      <c r="J181" s="436"/>
      <c r="L181" s="436"/>
      <c r="N181" s="436"/>
      <c r="P181" s="179"/>
      <c r="Q181" s="428"/>
      <c r="R181" s="179"/>
      <c r="S181" s="428"/>
      <c r="T181" s="179"/>
      <c r="U181" s="428"/>
      <c r="V181" s="179"/>
      <c r="W181" s="428"/>
      <c r="X181" s="179"/>
      <c r="Y181" s="428"/>
      <c r="Z181" s="179"/>
    </row>
    <row r="182" spans="2:26" ht="15">
      <c r="B182" s="145" t="s">
        <v>369</v>
      </c>
      <c r="F182" s="436"/>
      <c r="H182" s="436"/>
      <c r="J182" s="436"/>
      <c r="L182" s="436"/>
      <c r="N182" s="436"/>
      <c r="P182" s="179"/>
      <c r="Q182" s="428"/>
      <c r="R182" s="179"/>
      <c r="S182" s="428"/>
      <c r="T182" s="179"/>
      <c r="U182" s="428"/>
      <c r="V182" s="179"/>
      <c r="W182" s="428"/>
      <c r="X182" s="179"/>
      <c r="Y182" s="428"/>
      <c r="Z182" s="179"/>
    </row>
    <row r="183" spans="2:26" ht="15">
      <c r="B183" s="145" t="s">
        <v>402</v>
      </c>
      <c r="F183" s="264"/>
      <c r="H183" s="264"/>
      <c r="J183" s="264"/>
      <c r="L183" s="264"/>
      <c r="N183" s="264"/>
      <c r="P183" s="264"/>
      <c r="R183" s="264"/>
      <c r="T183" s="264"/>
      <c r="V183" s="264"/>
      <c r="X183" s="264"/>
      <c r="Z183" s="264"/>
    </row>
    <row r="184" spans="2:26" ht="15">
      <c r="B184" s="145" t="s">
        <v>401</v>
      </c>
      <c r="F184" s="265"/>
      <c r="H184" s="265"/>
      <c r="I184" s="433"/>
      <c r="J184" s="265"/>
      <c r="K184" s="433"/>
      <c r="L184" s="265"/>
      <c r="M184" s="433"/>
      <c r="N184" s="265"/>
      <c r="O184" s="469"/>
      <c r="P184" s="265"/>
      <c r="Q184" s="433"/>
      <c r="R184" s="265"/>
      <c r="S184" s="433"/>
      <c r="T184" s="265"/>
      <c r="U184" s="433"/>
      <c r="V184" s="265"/>
      <c r="W184" s="433"/>
      <c r="X184" s="265"/>
      <c r="Y184" s="433"/>
      <c r="Z184" s="265"/>
    </row>
    <row r="185" spans="2:26" ht="15">
      <c r="B185" s="145" t="s">
        <v>400</v>
      </c>
      <c r="F185" s="435"/>
      <c r="H185" s="435"/>
      <c r="I185" s="340"/>
      <c r="J185" s="435"/>
      <c r="K185" s="340"/>
      <c r="L185" s="435"/>
      <c r="M185" s="340"/>
      <c r="N185" s="435"/>
      <c r="O185" s="471"/>
      <c r="P185" s="435"/>
      <c r="Q185" s="340"/>
      <c r="R185" s="435"/>
      <c r="S185" s="340"/>
      <c r="T185" s="435"/>
      <c r="U185" s="340"/>
      <c r="V185" s="435"/>
      <c r="W185" s="340"/>
      <c r="X185" s="435"/>
      <c r="Y185" s="340"/>
      <c r="Z185" s="435"/>
    </row>
    <row r="186" spans="6:26" ht="15">
      <c r="F186" s="447"/>
      <c r="H186" s="447"/>
      <c r="I186" s="340"/>
      <c r="J186" s="447"/>
      <c r="K186" s="340"/>
      <c r="L186" s="447"/>
      <c r="M186" s="340"/>
      <c r="N186" s="447"/>
      <c r="O186" s="471"/>
      <c r="P186" s="447"/>
      <c r="Q186" s="340"/>
      <c r="R186" s="447"/>
      <c r="S186" s="340"/>
      <c r="T186" s="447"/>
      <c r="U186" s="340"/>
      <c r="V186" s="447"/>
      <c r="W186" s="340"/>
      <c r="X186" s="447"/>
      <c r="Y186" s="340"/>
      <c r="Z186" s="447"/>
    </row>
    <row r="187" spans="1:26" ht="15">
      <c r="A187" s="218" t="s">
        <v>378</v>
      </c>
      <c r="F187" s="259"/>
      <c r="J187" s="259"/>
      <c r="L187" s="259"/>
      <c r="N187" s="259"/>
      <c r="P187" s="259"/>
      <c r="R187" s="259"/>
      <c r="T187" s="259"/>
      <c r="V187" s="259"/>
      <c r="X187" s="259"/>
      <c r="Z187" s="259"/>
    </row>
    <row r="188" spans="2:26" ht="15">
      <c r="B188" s="145" t="s">
        <v>382</v>
      </c>
      <c r="F188" s="435"/>
      <c r="H188" s="435"/>
      <c r="I188" s="341"/>
      <c r="J188" s="435"/>
      <c r="K188" s="341"/>
      <c r="L188" s="435"/>
      <c r="M188" s="341"/>
      <c r="N188" s="435"/>
      <c r="O188" s="472"/>
      <c r="P188" s="435"/>
      <c r="Q188" s="341"/>
      <c r="R188" s="443"/>
      <c r="S188" s="428"/>
      <c r="T188" s="443"/>
      <c r="U188" s="428"/>
      <c r="V188" s="443"/>
      <c r="W188" s="428"/>
      <c r="X188" s="443"/>
      <c r="Y188" s="428"/>
      <c r="Z188" s="443"/>
    </row>
    <row r="189" spans="2:26" ht="15">
      <c r="B189" s="145" t="s">
        <v>381</v>
      </c>
      <c r="F189" s="265"/>
      <c r="H189" s="265"/>
      <c r="I189" s="433"/>
      <c r="J189" s="265"/>
      <c r="K189" s="433"/>
      <c r="L189" s="265"/>
      <c r="M189" s="433"/>
      <c r="N189" s="265"/>
      <c r="O189" s="469"/>
      <c r="P189" s="265"/>
      <c r="Q189" s="433"/>
      <c r="R189" s="265"/>
      <c r="S189" s="433"/>
      <c r="T189" s="265"/>
      <c r="U189" s="433"/>
      <c r="V189" s="265"/>
      <c r="W189" s="433"/>
      <c r="X189" s="265"/>
      <c r="Y189" s="428"/>
      <c r="Z189" s="265"/>
    </row>
    <row r="190" spans="2:26" ht="15">
      <c r="B190" s="145" t="s">
        <v>379</v>
      </c>
      <c r="F190" s="435"/>
      <c r="H190" s="435"/>
      <c r="I190" s="340"/>
      <c r="J190" s="435"/>
      <c r="K190" s="340"/>
      <c r="L190" s="435"/>
      <c r="M190" s="340"/>
      <c r="N190" s="435"/>
      <c r="O190" s="471"/>
      <c r="P190" s="435"/>
      <c r="Q190" s="340"/>
      <c r="R190" s="435"/>
      <c r="S190" s="340"/>
      <c r="T190" s="435"/>
      <c r="U190" s="340"/>
      <c r="V190" s="435"/>
      <c r="W190" s="340"/>
      <c r="X190" s="435"/>
      <c r="Y190" s="428"/>
      <c r="Z190" s="435"/>
    </row>
    <row r="191" spans="2:26" ht="15">
      <c r="B191" s="145" t="s">
        <v>380</v>
      </c>
      <c r="F191" s="435"/>
      <c r="H191" s="435"/>
      <c r="I191" s="340"/>
      <c r="J191" s="435"/>
      <c r="K191" s="340"/>
      <c r="L191" s="435"/>
      <c r="M191" s="340"/>
      <c r="N191" s="435"/>
      <c r="O191" s="471"/>
      <c r="P191" s="435"/>
      <c r="Q191" s="340"/>
      <c r="R191" s="435"/>
      <c r="S191" s="340"/>
      <c r="T191" s="435"/>
      <c r="U191" s="340"/>
      <c r="V191" s="435"/>
      <c r="W191" s="340"/>
      <c r="X191" s="435"/>
      <c r="Y191" s="428"/>
      <c r="Z191" s="435"/>
    </row>
    <row r="192" spans="2:26" ht="15" hidden="1">
      <c r="B192" s="145" t="s">
        <v>392</v>
      </c>
      <c r="F192" s="447"/>
      <c r="H192" s="447"/>
      <c r="I192" s="340"/>
      <c r="J192" s="447"/>
      <c r="K192" s="340"/>
      <c r="L192" s="447"/>
      <c r="M192" s="340"/>
      <c r="N192" s="447"/>
      <c r="O192" s="471"/>
      <c r="P192" s="447"/>
      <c r="Q192" s="340"/>
      <c r="R192" s="447"/>
      <c r="S192" s="340"/>
      <c r="T192" s="447"/>
      <c r="U192" s="340"/>
      <c r="V192" s="447"/>
      <c r="W192" s="340"/>
      <c r="X192" s="447"/>
      <c r="Y192" s="340"/>
      <c r="Z192" s="447"/>
    </row>
    <row r="193" spans="3:26" ht="15" hidden="1">
      <c r="C193" s="145" t="s">
        <v>385</v>
      </c>
      <c r="F193" s="435">
        <v>1444089</v>
      </c>
      <c r="H193" s="435">
        <v>1673489</v>
      </c>
      <c r="I193" s="165"/>
      <c r="J193" s="435">
        <v>14326079</v>
      </c>
      <c r="K193" s="164"/>
      <c r="L193" s="435">
        <v>962072</v>
      </c>
      <c r="M193" s="164"/>
      <c r="N193" s="435">
        <f>49100+201792+1109910</f>
        <v>1360802</v>
      </c>
      <c r="O193" s="469"/>
      <c r="P193" s="443"/>
      <c r="Q193" s="428"/>
      <c r="R193" s="443"/>
      <c r="S193" s="428"/>
      <c r="T193" s="443"/>
      <c r="U193" s="428"/>
      <c r="V193" s="443"/>
      <c r="W193" s="428"/>
      <c r="X193" s="443"/>
      <c r="Y193" s="428"/>
      <c r="Z193" s="443"/>
    </row>
    <row r="194" spans="3:26" ht="15" hidden="1">
      <c r="C194" s="145" t="s">
        <v>384</v>
      </c>
      <c r="F194" s="436">
        <f>13635+107044+84700</f>
        <v>205379</v>
      </c>
      <c r="H194" s="436">
        <f>16532+96285+82376</f>
        <v>195193</v>
      </c>
      <c r="I194" s="433"/>
      <c r="J194" s="436">
        <f>14227+234530+405214</f>
        <v>653971</v>
      </c>
      <c r="K194" s="433"/>
      <c r="L194" s="436">
        <v>92546</v>
      </c>
      <c r="M194" s="433"/>
      <c r="N194" s="436">
        <f>25989+127983+71608</f>
        <v>225580</v>
      </c>
      <c r="O194" s="469"/>
      <c r="P194" s="179"/>
      <c r="Q194" s="428"/>
      <c r="R194" s="179"/>
      <c r="S194" s="428"/>
      <c r="T194" s="179"/>
      <c r="U194" s="428"/>
      <c r="V194" s="179"/>
      <c r="W194" s="428"/>
      <c r="X194" s="179"/>
      <c r="Y194" s="428"/>
      <c r="Z194" s="179"/>
    </row>
    <row r="195" spans="3:26" ht="15" hidden="1">
      <c r="C195" s="145" t="s">
        <v>386</v>
      </c>
      <c r="F195" s="436">
        <f>22342+6925+1963920+9920</f>
        <v>2003107</v>
      </c>
      <c r="H195" s="436">
        <f>28390+3434+1134338+142470+10510</f>
        <v>1319142</v>
      </c>
      <c r="I195" s="433"/>
      <c r="J195" s="436">
        <f>41830+33245+639652+4440</f>
        <v>719167</v>
      </c>
      <c r="K195" s="433"/>
      <c r="L195" s="436">
        <v>2458503</v>
      </c>
      <c r="M195" s="433"/>
      <c r="N195" s="436">
        <f>9364+2514700+1205520</f>
        <v>3729584</v>
      </c>
      <c r="O195" s="469"/>
      <c r="P195" s="179"/>
      <c r="Q195" s="428"/>
      <c r="R195" s="179"/>
      <c r="S195" s="428"/>
      <c r="T195" s="179"/>
      <c r="U195" s="428"/>
      <c r="V195" s="179"/>
      <c r="W195" s="428"/>
      <c r="X195" s="179"/>
      <c r="Y195" s="428"/>
      <c r="Z195" s="179"/>
    </row>
    <row r="196" spans="3:26" ht="15" hidden="1">
      <c r="C196" s="145" t="s">
        <v>391</v>
      </c>
      <c r="F196" s="436">
        <f>123197+752630+1402551</f>
        <v>2278378</v>
      </c>
      <c r="H196" s="436">
        <f>73300+843194+1583055</f>
        <v>2499549</v>
      </c>
      <c r="I196" s="433"/>
      <c r="J196" s="436">
        <f>58440+40056166+1724310</f>
        <v>41838916</v>
      </c>
      <c r="K196" s="433"/>
      <c r="L196" s="436">
        <v>14659624</v>
      </c>
      <c r="M196" s="433"/>
      <c r="N196" s="436">
        <f>68360+12413693+2219257</f>
        <v>14701310</v>
      </c>
      <c r="O196" s="469"/>
      <c r="P196" s="179"/>
      <c r="Q196" s="428"/>
      <c r="R196" s="179"/>
      <c r="S196" s="428"/>
      <c r="T196" s="179"/>
      <c r="U196" s="428"/>
      <c r="V196" s="179"/>
      <c r="W196" s="428"/>
      <c r="X196" s="179"/>
      <c r="Y196" s="428"/>
      <c r="Z196" s="179"/>
    </row>
    <row r="197" spans="3:26" ht="15" hidden="1">
      <c r="C197" s="145" t="s">
        <v>390</v>
      </c>
      <c r="F197" s="436">
        <v>41602349</v>
      </c>
      <c r="H197" s="436">
        <v>41630022</v>
      </c>
      <c r="I197" s="433"/>
      <c r="J197" s="436">
        <v>70566887</v>
      </c>
      <c r="K197" s="433"/>
      <c r="L197" s="436">
        <v>32768640</v>
      </c>
      <c r="M197" s="433"/>
      <c r="N197" s="436">
        <v>52677386</v>
      </c>
      <c r="O197" s="469"/>
      <c r="P197" s="179"/>
      <c r="Q197" s="428"/>
      <c r="R197" s="179"/>
      <c r="S197" s="428"/>
      <c r="T197" s="179"/>
      <c r="U197" s="428"/>
      <c r="V197" s="179"/>
      <c r="W197" s="428"/>
      <c r="X197" s="179"/>
      <c r="Y197" s="428"/>
      <c r="Z197" s="179"/>
    </row>
    <row r="198" spans="3:26" ht="15" hidden="1">
      <c r="C198" s="145" t="s">
        <v>387</v>
      </c>
      <c r="F198" s="436">
        <f>1206809+855925+3744770+191760</f>
        <v>5999264</v>
      </c>
      <c r="H198" s="436">
        <f>1193306+794284+3557454</f>
        <v>5545044</v>
      </c>
      <c r="I198" s="433"/>
      <c r="J198" s="436">
        <f>1160420+3442237+3981288+204730</f>
        <v>8788675</v>
      </c>
      <c r="K198" s="433"/>
      <c r="L198" s="436">
        <v>5565859</v>
      </c>
      <c r="M198" s="433"/>
      <c r="N198" s="436">
        <f>1093839+1095659+2622748</f>
        <v>4812246</v>
      </c>
      <c r="O198" s="469"/>
      <c r="P198" s="179"/>
      <c r="Q198" s="428"/>
      <c r="R198" s="179"/>
      <c r="S198" s="428"/>
      <c r="T198" s="179"/>
      <c r="U198" s="428"/>
      <c r="V198" s="179"/>
      <c r="W198" s="428"/>
      <c r="X198" s="179"/>
      <c r="Y198" s="428"/>
      <c r="Z198" s="179"/>
    </row>
    <row r="199" spans="3:26" ht="15" hidden="1">
      <c r="C199" s="145" t="s">
        <v>388</v>
      </c>
      <c r="F199" s="437">
        <f>178852+20248218+1146668</f>
        <v>21573738</v>
      </c>
      <c r="H199" s="437">
        <f>147144+17206359+1335351</f>
        <v>18688854</v>
      </c>
      <c r="I199" s="433"/>
      <c r="J199" s="437">
        <f>166203+16506529+1285982</f>
        <v>17958714</v>
      </c>
      <c r="K199" s="438"/>
      <c r="L199" s="437">
        <v>17292832</v>
      </c>
      <c r="M199" s="433"/>
      <c r="N199" s="437">
        <f>121299+8466365+877632</f>
        <v>9465296</v>
      </c>
      <c r="O199" s="469"/>
      <c r="P199" s="452"/>
      <c r="Q199" s="428"/>
      <c r="R199" s="452"/>
      <c r="S199" s="428"/>
      <c r="T199" s="452"/>
      <c r="U199" s="428"/>
      <c r="V199" s="452"/>
      <c r="W199" s="428"/>
      <c r="X199" s="452"/>
      <c r="Y199" s="428"/>
      <c r="Z199" s="452"/>
    </row>
    <row r="200" spans="6:26" ht="15" hidden="1">
      <c r="F200" s="258"/>
      <c r="H200" s="258"/>
      <c r="I200" s="433"/>
      <c r="J200" s="258"/>
      <c r="K200" s="433"/>
      <c r="L200" s="258"/>
      <c r="M200" s="433"/>
      <c r="N200" s="258"/>
      <c r="O200" s="469"/>
      <c r="P200" s="432"/>
      <c r="Q200" s="428"/>
      <c r="R200" s="432"/>
      <c r="S200" s="428"/>
      <c r="T200" s="432"/>
      <c r="U200" s="428"/>
      <c r="V200" s="432"/>
      <c r="W200" s="428"/>
      <c r="X200" s="432"/>
      <c r="Y200" s="428"/>
      <c r="Z200" s="432"/>
    </row>
    <row r="201" spans="3:26" ht="15.75" hidden="1" thickBot="1">
      <c r="C201" s="145" t="s">
        <v>389</v>
      </c>
      <c r="F201" s="439">
        <f>SUM(F193:F199)</f>
        <v>75106304</v>
      </c>
      <c r="H201" s="439">
        <f>SUM(H193:H199)</f>
        <v>71551293</v>
      </c>
      <c r="I201" s="433"/>
      <c r="J201" s="439">
        <f>SUM(J193:J199)</f>
        <v>154852409</v>
      </c>
      <c r="K201" s="433"/>
      <c r="L201" s="439">
        <f>SUM(L193:L199)</f>
        <v>73800076</v>
      </c>
      <c r="M201" s="433"/>
      <c r="N201" s="439">
        <f>SUM(N193:N199)</f>
        <v>86972204</v>
      </c>
      <c r="O201" s="469"/>
      <c r="P201" s="453"/>
      <c r="Q201" s="428"/>
      <c r="R201" s="453"/>
      <c r="S201" s="428"/>
      <c r="T201" s="453"/>
      <c r="U201" s="428"/>
      <c r="V201" s="453"/>
      <c r="W201" s="428"/>
      <c r="X201" s="453"/>
      <c r="Y201" s="428"/>
      <c r="Z201" s="453"/>
    </row>
    <row r="202" spans="6:26" ht="15">
      <c r="F202" s="259"/>
      <c r="J202" s="259"/>
      <c r="L202" s="259"/>
      <c r="N202" s="259"/>
      <c r="P202" s="259"/>
      <c r="R202" s="259"/>
      <c r="T202" s="259"/>
      <c r="V202" s="259"/>
      <c r="X202" s="259"/>
      <c r="Z202" s="259"/>
    </row>
    <row r="203" spans="1:26" ht="15">
      <c r="A203" s="218" t="s">
        <v>374</v>
      </c>
      <c r="F203" s="259"/>
      <c r="J203" s="259"/>
      <c r="L203" s="259"/>
      <c r="N203" s="259"/>
      <c r="P203" s="259"/>
      <c r="R203" s="259"/>
      <c r="T203" s="259"/>
      <c r="V203" s="259"/>
      <c r="X203" s="259"/>
      <c r="Z203" s="259"/>
    </row>
    <row r="204" spans="2:26" ht="15">
      <c r="B204" s="145" t="s">
        <v>383</v>
      </c>
      <c r="F204" s="450"/>
      <c r="H204" s="450"/>
      <c r="I204" s="341"/>
      <c r="J204" s="450"/>
      <c r="K204" s="341"/>
      <c r="L204" s="450"/>
      <c r="M204" s="341"/>
      <c r="N204" s="450"/>
      <c r="O204" s="472"/>
      <c r="P204" s="450"/>
      <c r="Q204" s="341"/>
      <c r="R204" s="454"/>
      <c r="S204" s="428"/>
      <c r="T204" s="454"/>
      <c r="U204" s="428"/>
      <c r="V204" s="454"/>
      <c r="W204" s="428"/>
      <c r="X204" s="454"/>
      <c r="Y204" s="428"/>
      <c r="Z204" s="454"/>
    </row>
    <row r="205" spans="2:26" ht="15">
      <c r="B205" s="145" t="s">
        <v>376</v>
      </c>
      <c r="F205" s="448"/>
      <c r="H205" s="448"/>
      <c r="I205" s="433"/>
      <c r="J205" s="448"/>
      <c r="K205" s="441"/>
      <c r="L205" s="448"/>
      <c r="M205" s="441"/>
      <c r="N205" s="448"/>
      <c r="O205" s="473"/>
      <c r="P205" s="440"/>
      <c r="Q205" s="428"/>
      <c r="R205" s="440"/>
      <c r="S205" s="428"/>
      <c r="T205" s="440"/>
      <c r="U205" s="428"/>
      <c r="V205" s="440"/>
      <c r="W205" s="428"/>
      <c r="X205" s="440"/>
      <c r="Y205" s="428"/>
      <c r="Z205" s="440"/>
    </row>
    <row r="206" spans="2:26" ht="15">
      <c r="B206" s="145" t="s">
        <v>375</v>
      </c>
      <c r="F206" s="448"/>
      <c r="H206" s="448"/>
      <c r="J206" s="448"/>
      <c r="K206" s="441"/>
      <c r="L206" s="448"/>
      <c r="M206" s="441"/>
      <c r="N206" s="448"/>
      <c r="O206" s="473"/>
      <c r="P206" s="440"/>
      <c r="Q206" s="428"/>
      <c r="R206" s="440"/>
      <c r="S206" s="428"/>
      <c r="T206" s="440"/>
      <c r="U206" s="428"/>
      <c r="V206" s="440"/>
      <c r="W206" s="428"/>
      <c r="X206" s="440"/>
      <c r="Y206" s="428"/>
      <c r="Z206" s="440"/>
    </row>
    <row r="207" spans="2:26" ht="15">
      <c r="B207" s="145" t="s">
        <v>377</v>
      </c>
      <c r="F207" s="449"/>
      <c r="H207" s="449"/>
      <c r="J207" s="449"/>
      <c r="K207" s="441"/>
      <c r="L207" s="449"/>
      <c r="M207" s="441"/>
      <c r="N207" s="351"/>
      <c r="O207" s="473"/>
      <c r="P207" s="351"/>
      <c r="Q207" s="428"/>
      <c r="R207" s="351"/>
      <c r="S207" s="428"/>
      <c r="T207" s="351"/>
      <c r="U207" s="428"/>
      <c r="V207" s="351"/>
      <c r="W207" s="428"/>
      <c r="X207" s="351"/>
      <c r="Y207" s="428"/>
      <c r="Z207" s="351"/>
    </row>
    <row r="208" spans="10:26" ht="15">
      <c r="J208" s="259"/>
      <c r="L208" s="259"/>
      <c r="N208" s="259"/>
      <c r="P208" s="259"/>
      <c r="Q208" s="428"/>
      <c r="R208" s="259"/>
      <c r="S208" s="428"/>
      <c r="T208" s="259"/>
      <c r="U208" s="428"/>
      <c r="V208" s="259"/>
      <c r="W208" s="428"/>
      <c r="X208" s="259"/>
      <c r="Y208" s="428"/>
      <c r="Z208" s="259"/>
    </row>
    <row r="209" spans="1:3" ht="15">
      <c r="A209" s="474" t="s">
        <v>182</v>
      </c>
      <c r="C209" s="145" t="s">
        <v>621</v>
      </c>
    </row>
  </sheetData>
  <printOptions horizontalCentered="1"/>
  <pageMargins left="0.9" right="0.9" top="0.5" bottom="0.5" header="0.5" footer="0.5"/>
  <pageSetup horizontalDpi="600" verticalDpi="600" orientation="portrait" scale="65" r:id="rId1"/>
  <headerFooter alignWithMargins="0">
    <oddFooter>&amp;C&amp;"Times New Roman,Regular"&amp;11- S&amp;P -</oddFooter>
  </headerFooter>
  <rowBreaks count="2" manualBreakCount="2">
    <brk id="65" max="13" man="1"/>
    <brk id="134" max="13" man="1"/>
  </rowBreaks>
</worksheet>
</file>

<file path=xl/worksheets/sheet19.xml><?xml version="1.0" encoding="utf-8"?>
<worksheet xmlns="http://schemas.openxmlformats.org/spreadsheetml/2006/main" xmlns:r="http://schemas.openxmlformats.org/officeDocument/2006/relationships">
  <sheetPr>
    <pageSetUpPr fitToPage="1"/>
  </sheetPr>
  <dimension ref="A1:X49"/>
  <sheetViews>
    <sheetView zoomScaleSheetLayoutView="100" workbookViewId="0" topLeftCell="A1">
      <selection activeCell="D8" sqref="D8"/>
    </sheetView>
  </sheetViews>
  <sheetFormatPr defaultColWidth="9.140625" defaultRowHeight="12.75"/>
  <cols>
    <col min="1" max="1" width="3.7109375" style="140" customWidth="1"/>
    <col min="2" max="2" width="35.140625" style="140" bestFit="1" customWidth="1"/>
    <col min="3" max="3" width="1.7109375" style="140" customWidth="1"/>
    <col min="4" max="4" width="9.140625" style="140" customWidth="1"/>
    <col min="5" max="5" width="1.7109375" style="140" customWidth="1"/>
    <col min="6" max="6" width="9.140625" style="140" customWidth="1"/>
    <col min="7" max="7" width="1.7109375" style="140" customWidth="1"/>
    <col min="8" max="8" width="9.140625" style="140" customWidth="1"/>
    <col min="9" max="9" width="1.7109375" style="140" customWidth="1"/>
    <col min="10" max="10" width="9.140625" style="140" customWidth="1"/>
    <col min="11" max="11" width="1.7109375" style="140" hidden="1" customWidth="1"/>
    <col min="12" max="12" width="9.140625" style="140" customWidth="1"/>
    <col min="13" max="13" width="1.7109375" style="140" customWidth="1"/>
    <col min="14" max="14" width="9.140625" style="140" customWidth="1"/>
    <col min="15" max="15" width="1.7109375" style="140" customWidth="1"/>
    <col min="16" max="16" width="9.140625" style="140" customWidth="1"/>
    <col min="17" max="17" width="1.7109375" style="140" customWidth="1"/>
    <col min="18" max="18" width="9.140625" style="140" customWidth="1"/>
    <col min="19" max="19" width="1.7109375" style="140" customWidth="1"/>
    <col min="20" max="20" width="9.140625" style="140" customWidth="1"/>
    <col min="21" max="21" width="1.7109375" style="140" customWidth="1"/>
    <col min="22" max="22" width="9.140625" style="140" customWidth="1"/>
    <col min="23" max="23" width="18.7109375" style="140" customWidth="1"/>
    <col min="24" max="24" width="9.140625" style="140" customWidth="1"/>
    <col min="25" max="25" width="15.8515625" style="140" customWidth="1"/>
    <col min="26" max="16384" width="9.140625" style="140" customWidth="1"/>
  </cols>
  <sheetData>
    <row r="1" spans="1:24" ht="15.75">
      <c r="A1" s="457" t="str">
        <f>'Net Assets by Component'!A1</f>
        <v>Sample City, Ohio</v>
      </c>
      <c r="B1" s="353"/>
      <c r="C1" s="353"/>
      <c r="D1" s="353"/>
      <c r="E1" s="353"/>
      <c r="F1" s="353"/>
      <c r="G1" s="353"/>
      <c r="H1" s="353"/>
      <c r="I1" s="353"/>
      <c r="J1" s="353"/>
      <c r="K1" s="393"/>
      <c r="L1" s="393"/>
      <c r="M1" s="393"/>
      <c r="N1" s="393"/>
      <c r="O1" s="393"/>
      <c r="P1" s="393"/>
      <c r="Q1" s="393"/>
      <c r="R1" s="393"/>
      <c r="S1" s="353"/>
      <c r="T1" s="353"/>
      <c r="U1" s="353"/>
      <c r="V1" s="353"/>
      <c r="W1" s="353"/>
      <c r="X1" s="353"/>
    </row>
    <row r="2" spans="1:24" ht="15">
      <c r="A2" s="458" t="s">
        <v>222</v>
      </c>
      <c r="B2" s="353"/>
      <c r="C2" s="353"/>
      <c r="D2" s="353"/>
      <c r="E2" s="353"/>
      <c r="F2" s="353"/>
      <c r="G2" s="353"/>
      <c r="H2" s="353"/>
      <c r="I2" s="353"/>
      <c r="J2" s="353"/>
      <c r="K2" s="393"/>
      <c r="L2" s="393"/>
      <c r="M2" s="393"/>
      <c r="N2" s="393"/>
      <c r="O2" s="393"/>
      <c r="P2" s="393"/>
      <c r="Q2" s="393"/>
      <c r="R2" s="393"/>
      <c r="S2" s="353"/>
      <c r="T2" s="353"/>
      <c r="U2" s="353"/>
      <c r="V2" s="353"/>
      <c r="W2" s="353"/>
      <c r="X2" s="353"/>
    </row>
    <row r="3" spans="1:24" ht="15">
      <c r="A3" s="459" t="s">
        <v>7</v>
      </c>
      <c r="B3" s="353"/>
      <c r="C3" s="353"/>
      <c r="D3" s="353"/>
      <c r="E3" s="353"/>
      <c r="F3" s="353"/>
      <c r="G3" s="353"/>
      <c r="H3" s="353"/>
      <c r="I3" s="353"/>
      <c r="J3" s="353"/>
      <c r="K3" s="393"/>
      <c r="L3" s="393"/>
      <c r="M3" s="393"/>
      <c r="N3" s="393"/>
      <c r="O3" s="393"/>
      <c r="P3" s="393"/>
      <c r="Q3" s="393"/>
      <c r="R3" s="393"/>
      <c r="S3" s="353"/>
      <c r="T3" s="353"/>
      <c r="U3" s="353"/>
      <c r="V3" s="353"/>
      <c r="W3" s="353"/>
      <c r="X3" s="353"/>
    </row>
    <row r="4" spans="1:24" ht="15.75" thickBot="1">
      <c r="A4" s="417"/>
      <c r="B4" s="460"/>
      <c r="C4" s="460"/>
      <c r="D4" s="460"/>
      <c r="E4" s="460"/>
      <c r="F4" s="460"/>
      <c r="G4" s="460"/>
      <c r="H4" s="460"/>
      <c r="I4" s="460"/>
      <c r="J4" s="460"/>
      <c r="K4" s="460"/>
      <c r="L4" s="460"/>
      <c r="M4" s="417"/>
      <c r="N4" s="417"/>
      <c r="O4" s="417"/>
      <c r="P4" s="417"/>
      <c r="Q4" s="417"/>
      <c r="R4" s="417"/>
      <c r="S4" s="460"/>
      <c r="T4" s="460"/>
      <c r="U4" s="460"/>
      <c r="V4" s="460"/>
      <c r="W4" s="401"/>
      <c r="X4" s="401"/>
    </row>
    <row r="5" spans="23:24" ht="15.75" thickTop="1">
      <c r="W5" s="401"/>
      <c r="X5" s="401"/>
    </row>
    <row r="6" spans="1:24" ht="15">
      <c r="A6" s="410" t="s">
        <v>89</v>
      </c>
      <c r="B6" s="410"/>
      <c r="D6" s="399">
        <v>2006</v>
      </c>
      <c r="F6" s="399">
        <v>2005</v>
      </c>
      <c r="H6" s="399">
        <v>2004</v>
      </c>
      <c r="J6" s="399">
        <v>2003</v>
      </c>
      <c r="L6" s="399">
        <v>2002</v>
      </c>
      <c r="N6" s="399">
        <v>2001</v>
      </c>
      <c r="P6" s="399">
        <v>2000</v>
      </c>
      <c r="R6" s="399">
        <v>1999</v>
      </c>
      <c r="T6" s="399">
        <v>1998</v>
      </c>
      <c r="V6" s="399">
        <v>1997</v>
      </c>
      <c r="W6" s="401"/>
      <c r="X6" s="490"/>
    </row>
    <row r="7" spans="1:24" ht="15">
      <c r="A7" s="401"/>
      <c r="X7" s="401"/>
    </row>
    <row r="8" spans="1:24" s="401" customFormat="1" ht="15">
      <c r="A8" s="424" t="s">
        <v>79</v>
      </c>
      <c r="B8" s="424"/>
      <c r="C8" s="424"/>
      <c r="D8" s="424"/>
      <c r="E8" s="424"/>
      <c r="F8" s="424"/>
      <c r="G8" s="424"/>
      <c r="H8" s="424"/>
      <c r="I8" s="424"/>
      <c r="J8" s="424"/>
      <c r="K8" s="424"/>
      <c r="L8" s="424"/>
      <c r="M8" s="424"/>
      <c r="N8" s="424"/>
      <c r="O8" s="424"/>
      <c r="P8" s="424"/>
      <c r="Q8" s="424"/>
      <c r="R8" s="424"/>
      <c r="S8" s="424"/>
      <c r="T8" s="424"/>
      <c r="U8" s="424"/>
      <c r="V8" s="424"/>
      <c r="W8" s="424"/>
      <c r="X8" s="424"/>
    </row>
    <row r="9" spans="2:24" ht="15">
      <c r="B9" s="140" t="s">
        <v>223</v>
      </c>
      <c r="D9" s="167"/>
      <c r="F9" s="167"/>
      <c r="G9" s="167"/>
      <c r="H9" s="167"/>
      <c r="I9" s="167"/>
      <c r="J9" s="167"/>
      <c r="K9" s="167"/>
      <c r="L9" s="167"/>
      <c r="M9" s="167"/>
      <c r="N9" s="167"/>
      <c r="O9" s="167"/>
      <c r="P9" s="167"/>
      <c r="Q9" s="167"/>
      <c r="R9" s="167"/>
      <c r="S9" s="167"/>
      <c r="T9" s="167"/>
      <c r="U9" s="167"/>
      <c r="V9" s="167"/>
      <c r="W9" s="167"/>
      <c r="X9" s="167"/>
    </row>
    <row r="10" spans="1:24" ht="15">
      <c r="A10" s="401"/>
      <c r="B10" s="140" t="s">
        <v>410</v>
      </c>
      <c r="D10" s="167"/>
      <c r="F10" s="167"/>
      <c r="G10" s="167"/>
      <c r="H10" s="167"/>
      <c r="I10" s="167"/>
      <c r="J10" s="167"/>
      <c r="K10" s="167"/>
      <c r="L10" s="167"/>
      <c r="M10" s="167"/>
      <c r="N10" s="167"/>
      <c r="O10" s="167"/>
      <c r="P10" s="167"/>
      <c r="Q10" s="167"/>
      <c r="R10" s="167"/>
      <c r="S10" s="167"/>
      <c r="T10" s="167"/>
      <c r="U10" s="167"/>
      <c r="V10" s="167"/>
      <c r="W10" s="167"/>
      <c r="X10" s="167"/>
    </row>
    <row r="11" spans="2:24" ht="15">
      <c r="B11" s="140" t="s">
        <v>224</v>
      </c>
      <c r="D11" s="167"/>
      <c r="F11" s="167"/>
      <c r="G11" s="167"/>
      <c r="H11" s="167"/>
      <c r="I11" s="167"/>
      <c r="J11" s="167"/>
      <c r="K11" s="167"/>
      <c r="L11" s="167"/>
      <c r="M11" s="167"/>
      <c r="N11" s="167"/>
      <c r="O11" s="167"/>
      <c r="P11" s="167"/>
      <c r="Q11" s="167"/>
      <c r="R11" s="167"/>
      <c r="S11" s="167"/>
      <c r="T11" s="167"/>
      <c r="U11" s="167"/>
      <c r="V11" s="167"/>
      <c r="W11" s="167"/>
      <c r="X11" s="167"/>
    </row>
    <row r="12" spans="2:24" ht="15">
      <c r="B12" s="140" t="s">
        <v>408</v>
      </c>
      <c r="D12" s="167"/>
      <c r="F12" s="167"/>
      <c r="G12" s="167"/>
      <c r="H12" s="167"/>
      <c r="I12" s="167"/>
      <c r="J12" s="167"/>
      <c r="K12" s="167"/>
      <c r="L12" s="167"/>
      <c r="M12" s="167"/>
      <c r="N12" s="167"/>
      <c r="O12" s="167"/>
      <c r="P12" s="167"/>
      <c r="Q12" s="167"/>
      <c r="R12" s="167"/>
      <c r="S12" s="167"/>
      <c r="T12" s="167"/>
      <c r="U12" s="167"/>
      <c r="V12" s="167"/>
      <c r="W12" s="167"/>
      <c r="X12" s="167"/>
    </row>
    <row r="13" spans="2:24" ht="15">
      <c r="B13" s="140" t="s">
        <v>411</v>
      </c>
      <c r="D13" s="167"/>
      <c r="F13" s="167"/>
      <c r="G13" s="167"/>
      <c r="H13" s="167"/>
      <c r="I13" s="167"/>
      <c r="J13" s="167"/>
      <c r="K13" s="167"/>
      <c r="L13" s="167"/>
      <c r="M13" s="167"/>
      <c r="N13" s="167"/>
      <c r="O13" s="167"/>
      <c r="P13" s="167"/>
      <c r="Q13" s="167"/>
      <c r="R13" s="167"/>
      <c r="S13" s="167"/>
      <c r="T13" s="167"/>
      <c r="U13" s="167"/>
      <c r="V13" s="167"/>
      <c r="W13" s="167"/>
      <c r="X13" s="167"/>
    </row>
    <row r="14" spans="1:24" ht="15">
      <c r="A14" s="401"/>
      <c r="D14" s="167"/>
      <c r="F14" s="167"/>
      <c r="G14" s="167"/>
      <c r="H14" s="167"/>
      <c r="I14" s="167"/>
      <c r="J14" s="167"/>
      <c r="K14" s="167"/>
      <c r="L14" s="167"/>
      <c r="M14" s="167"/>
      <c r="N14" s="167"/>
      <c r="O14" s="167"/>
      <c r="P14" s="167"/>
      <c r="Q14" s="167"/>
      <c r="R14" s="167"/>
      <c r="S14" s="167"/>
      <c r="T14" s="167"/>
      <c r="U14" s="167"/>
      <c r="V14" s="167"/>
      <c r="W14" s="167"/>
      <c r="X14" s="167"/>
    </row>
    <row r="15" spans="1:24" s="401" customFormat="1" ht="15">
      <c r="A15" s="424" t="s">
        <v>87</v>
      </c>
      <c r="B15" s="424"/>
      <c r="C15" s="424"/>
      <c r="D15" s="461"/>
      <c r="E15" s="424"/>
      <c r="F15" s="461"/>
      <c r="G15" s="461"/>
      <c r="H15" s="461"/>
      <c r="I15" s="461"/>
      <c r="J15" s="461"/>
      <c r="K15" s="461"/>
      <c r="L15" s="461"/>
      <c r="M15" s="461"/>
      <c r="N15" s="461"/>
      <c r="O15" s="461"/>
      <c r="P15" s="461"/>
      <c r="Q15" s="461"/>
      <c r="R15" s="461"/>
      <c r="S15" s="461"/>
      <c r="T15" s="461"/>
      <c r="U15" s="461"/>
      <c r="V15" s="461"/>
      <c r="W15" s="461"/>
      <c r="X15" s="461"/>
    </row>
    <row r="16" spans="2:24" ht="15">
      <c r="B16" s="140" t="s">
        <v>225</v>
      </c>
      <c r="D16" s="167"/>
      <c r="F16" s="167"/>
      <c r="G16" s="167"/>
      <c r="H16" s="167"/>
      <c r="I16" s="167"/>
      <c r="J16" s="167"/>
      <c r="K16" s="167"/>
      <c r="L16" s="167"/>
      <c r="M16" s="167"/>
      <c r="N16" s="167"/>
      <c r="O16" s="167"/>
      <c r="P16" s="167"/>
      <c r="Q16" s="167"/>
      <c r="R16" s="167"/>
      <c r="S16" s="167"/>
      <c r="T16" s="167"/>
      <c r="U16" s="167"/>
      <c r="V16" s="167"/>
      <c r="W16" s="167"/>
      <c r="X16" s="167"/>
    </row>
    <row r="17" spans="2:24" ht="15">
      <c r="B17" s="140" t="s">
        <v>226</v>
      </c>
      <c r="D17" s="167"/>
      <c r="F17" s="167"/>
      <c r="G17" s="167"/>
      <c r="H17" s="167"/>
      <c r="I17" s="167"/>
      <c r="J17" s="167"/>
      <c r="K17" s="167"/>
      <c r="L17" s="167"/>
      <c r="M17" s="167"/>
      <c r="N17" s="167"/>
      <c r="O17" s="167"/>
      <c r="P17" s="167"/>
      <c r="Q17" s="167"/>
      <c r="R17" s="167"/>
      <c r="S17" s="167"/>
      <c r="T17" s="167"/>
      <c r="U17" s="167"/>
      <c r="V17" s="167"/>
      <c r="W17" s="167"/>
      <c r="X17" s="167"/>
    </row>
    <row r="18" spans="2:24" ht="15">
      <c r="B18" s="140" t="s">
        <v>227</v>
      </c>
      <c r="D18" s="167"/>
      <c r="F18" s="167"/>
      <c r="G18" s="167"/>
      <c r="H18" s="167"/>
      <c r="I18" s="167"/>
      <c r="J18" s="167"/>
      <c r="K18" s="167"/>
      <c r="L18" s="167"/>
      <c r="M18" s="167"/>
      <c r="N18" s="167"/>
      <c r="O18" s="167"/>
      <c r="P18" s="167"/>
      <c r="Q18" s="167"/>
      <c r="R18" s="167"/>
      <c r="S18" s="167"/>
      <c r="T18" s="167"/>
      <c r="U18" s="167"/>
      <c r="V18" s="167"/>
      <c r="W18" s="167"/>
      <c r="X18" s="167"/>
    </row>
    <row r="19" spans="1:24" ht="15">
      <c r="A19" s="401"/>
      <c r="D19" s="167"/>
      <c r="F19" s="167"/>
      <c r="G19" s="167"/>
      <c r="H19" s="167"/>
      <c r="I19" s="167"/>
      <c r="J19" s="167"/>
      <c r="K19" s="167"/>
      <c r="L19" s="167"/>
      <c r="M19" s="167"/>
      <c r="N19" s="167"/>
      <c r="O19" s="167"/>
      <c r="P19" s="167"/>
      <c r="Q19" s="167"/>
      <c r="R19" s="167"/>
      <c r="S19" s="167"/>
      <c r="T19" s="167"/>
      <c r="U19" s="167"/>
      <c r="V19" s="167"/>
      <c r="W19" s="167"/>
      <c r="X19" s="167"/>
    </row>
    <row r="20" spans="1:24" s="401" customFormat="1" ht="15">
      <c r="A20" s="424" t="s">
        <v>88</v>
      </c>
      <c r="B20" s="424"/>
      <c r="C20" s="424"/>
      <c r="D20" s="461"/>
      <c r="E20" s="424"/>
      <c r="F20" s="461"/>
      <c r="G20" s="461"/>
      <c r="H20" s="461"/>
      <c r="I20" s="461"/>
      <c r="J20" s="461"/>
      <c r="K20" s="461"/>
      <c r="L20" s="461"/>
      <c r="M20" s="461"/>
      <c r="N20" s="461"/>
      <c r="O20" s="461"/>
      <c r="P20" s="461"/>
      <c r="Q20" s="461"/>
      <c r="R20" s="461"/>
      <c r="S20" s="461"/>
      <c r="T20" s="461"/>
      <c r="U20" s="461"/>
      <c r="V20" s="461"/>
      <c r="W20" s="461"/>
      <c r="X20" s="461"/>
    </row>
    <row r="21" spans="2:24" ht="15">
      <c r="B21" s="140" t="s">
        <v>225</v>
      </c>
      <c r="D21" s="167"/>
      <c r="F21" s="167"/>
      <c r="G21" s="167"/>
      <c r="H21" s="167"/>
      <c r="I21" s="167"/>
      <c r="J21" s="167"/>
      <c r="K21" s="167"/>
      <c r="L21" s="167"/>
      <c r="M21" s="167"/>
      <c r="N21" s="167"/>
      <c r="O21" s="167"/>
      <c r="P21" s="167"/>
      <c r="Q21" s="167"/>
      <c r="R21" s="167"/>
      <c r="S21" s="167"/>
      <c r="T21" s="167"/>
      <c r="U21" s="167"/>
      <c r="V21" s="167"/>
      <c r="W21" s="167"/>
      <c r="X21" s="167"/>
    </row>
    <row r="22" spans="2:24" ht="15">
      <c r="B22" s="140" t="s">
        <v>226</v>
      </c>
      <c r="D22" s="167"/>
      <c r="F22" s="167"/>
      <c r="G22" s="167"/>
      <c r="H22" s="167"/>
      <c r="I22" s="167"/>
      <c r="J22" s="167"/>
      <c r="K22" s="167"/>
      <c r="L22" s="167"/>
      <c r="M22" s="167"/>
      <c r="N22" s="167"/>
      <c r="O22" s="167"/>
      <c r="P22" s="167"/>
      <c r="Q22" s="167"/>
      <c r="R22" s="167"/>
      <c r="S22" s="167"/>
      <c r="T22" s="167"/>
      <c r="U22" s="167"/>
      <c r="V22" s="167"/>
      <c r="W22" s="167"/>
      <c r="X22" s="167"/>
    </row>
    <row r="23" spans="2:24" ht="15">
      <c r="B23" s="140" t="s">
        <v>227</v>
      </c>
      <c r="D23" s="167"/>
      <c r="F23" s="167"/>
      <c r="G23" s="167"/>
      <c r="H23" s="167"/>
      <c r="I23" s="167"/>
      <c r="J23" s="167"/>
      <c r="K23" s="167"/>
      <c r="L23" s="167"/>
      <c r="M23" s="167"/>
      <c r="N23" s="167"/>
      <c r="O23" s="167"/>
      <c r="P23" s="167"/>
      <c r="Q23" s="167"/>
      <c r="R23" s="167"/>
      <c r="S23" s="167"/>
      <c r="T23" s="167"/>
      <c r="U23" s="167"/>
      <c r="V23" s="167"/>
      <c r="W23" s="167"/>
      <c r="X23" s="167"/>
    </row>
    <row r="24" spans="1:24" ht="15">
      <c r="A24" s="401"/>
      <c r="D24" s="167"/>
      <c r="F24" s="167"/>
      <c r="G24" s="167"/>
      <c r="H24" s="167"/>
      <c r="I24" s="167"/>
      <c r="J24" s="167"/>
      <c r="K24" s="167"/>
      <c r="L24" s="167"/>
      <c r="M24" s="167"/>
      <c r="N24" s="167"/>
      <c r="O24" s="167"/>
      <c r="P24" s="167"/>
      <c r="Q24" s="167"/>
      <c r="R24" s="167"/>
      <c r="S24" s="167"/>
      <c r="T24" s="167"/>
      <c r="U24" s="167"/>
      <c r="V24" s="167"/>
      <c r="W24" s="167"/>
      <c r="X24" s="167"/>
    </row>
    <row r="25" spans="1:24" s="401" customFormat="1" ht="15">
      <c r="A25" s="424" t="s">
        <v>211</v>
      </c>
      <c r="B25" s="424"/>
      <c r="C25" s="424"/>
      <c r="D25" s="461"/>
      <c r="E25" s="424"/>
      <c r="F25" s="461"/>
      <c r="G25" s="461"/>
      <c r="H25" s="461"/>
      <c r="I25" s="461"/>
      <c r="J25" s="461"/>
      <c r="K25" s="461"/>
      <c r="L25" s="461"/>
      <c r="M25" s="461"/>
      <c r="N25" s="461"/>
      <c r="O25" s="461"/>
      <c r="P25" s="461"/>
      <c r="Q25" s="461"/>
      <c r="R25" s="461"/>
      <c r="S25" s="461"/>
      <c r="T25" s="461"/>
      <c r="U25" s="461"/>
      <c r="V25" s="461"/>
      <c r="W25" s="461"/>
      <c r="X25" s="461"/>
    </row>
    <row r="26" spans="2:24" ht="15">
      <c r="B26" s="140" t="s">
        <v>228</v>
      </c>
      <c r="D26" s="167"/>
      <c r="F26" s="167"/>
      <c r="G26" s="167"/>
      <c r="H26" s="167"/>
      <c r="I26" s="167"/>
      <c r="J26" s="167"/>
      <c r="K26" s="167"/>
      <c r="L26" s="167"/>
      <c r="M26" s="167"/>
      <c r="N26" s="167"/>
      <c r="O26" s="167"/>
      <c r="P26" s="167"/>
      <c r="Q26" s="167"/>
      <c r="R26" s="167"/>
      <c r="S26" s="167"/>
      <c r="T26" s="167"/>
      <c r="U26" s="167"/>
      <c r="V26" s="167"/>
      <c r="W26" s="167"/>
      <c r="X26" s="167"/>
    </row>
    <row r="27" spans="2:24" ht="15">
      <c r="B27" s="140" t="s">
        <v>235</v>
      </c>
      <c r="D27" s="167"/>
      <c r="F27" s="167"/>
      <c r="G27" s="167"/>
      <c r="H27" s="167"/>
      <c r="I27" s="167"/>
      <c r="J27" s="167"/>
      <c r="K27" s="167"/>
      <c r="L27" s="167"/>
      <c r="M27" s="167"/>
      <c r="N27" s="167"/>
      <c r="O27" s="167"/>
      <c r="P27" s="167"/>
      <c r="Q27" s="167"/>
      <c r="R27" s="167"/>
      <c r="S27" s="167"/>
      <c r="T27" s="167"/>
      <c r="U27" s="167"/>
      <c r="V27" s="167"/>
      <c r="W27" s="167"/>
      <c r="X27" s="167"/>
    </row>
    <row r="28" spans="2:24" ht="15">
      <c r="B28" s="140" t="s">
        <v>236</v>
      </c>
      <c r="D28" s="167"/>
      <c r="F28" s="167"/>
      <c r="G28" s="167"/>
      <c r="H28" s="167"/>
      <c r="I28" s="167"/>
      <c r="J28" s="167"/>
      <c r="K28" s="167"/>
      <c r="L28" s="167"/>
      <c r="M28" s="167"/>
      <c r="N28" s="167"/>
      <c r="O28" s="167"/>
      <c r="P28" s="167"/>
      <c r="Q28" s="167"/>
      <c r="R28" s="167"/>
      <c r="S28" s="167"/>
      <c r="T28" s="167"/>
      <c r="U28" s="167"/>
      <c r="V28" s="167"/>
      <c r="W28" s="167"/>
      <c r="X28" s="167"/>
    </row>
    <row r="29" spans="2:24" ht="15">
      <c r="B29" s="140" t="s">
        <v>237</v>
      </c>
      <c r="D29" s="167"/>
      <c r="F29" s="167"/>
      <c r="G29" s="167"/>
      <c r="H29" s="167"/>
      <c r="I29" s="167"/>
      <c r="J29" s="167"/>
      <c r="K29" s="167"/>
      <c r="L29" s="167"/>
      <c r="M29" s="167"/>
      <c r="N29" s="167"/>
      <c r="O29" s="167"/>
      <c r="P29" s="167"/>
      <c r="Q29" s="167"/>
      <c r="R29" s="167"/>
      <c r="S29" s="167"/>
      <c r="T29" s="167"/>
      <c r="U29" s="167"/>
      <c r="V29" s="167"/>
      <c r="W29" s="167"/>
      <c r="X29" s="167"/>
    </row>
    <row r="30" spans="2:24" ht="15">
      <c r="B30" s="140" t="s">
        <v>238</v>
      </c>
      <c r="D30" s="167"/>
      <c r="F30" s="167"/>
      <c r="G30" s="167"/>
      <c r="H30" s="167"/>
      <c r="I30" s="167"/>
      <c r="J30" s="167"/>
      <c r="K30" s="167"/>
      <c r="L30" s="167"/>
      <c r="M30" s="167"/>
      <c r="N30" s="167"/>
      <c r="O30" s="167"/>
      <c r="P30" s="167"/>
      <c r="Q30" s="167"/>
      <c r="R30" s="167"/>
      <c r="S30" s="167"/>
      <c r="T30" s="167"/>
      <c r="U30" s="167"/>
      <c r="V30" s="167"/>
      <c r="W30" s="167"/>
      <c r="X30" s="167"/>
    </row>
    <row r="31" spans="2:24" ht="15">
      <c r="B31" s="140" t="s">
        <v>239</v>
      </c>
      <c r="D31" s="167"/>
      <c r="F31" s="167"/>
      <c r="G31" s="167"/>
      <c r="H31" s="167"/>
      <c r="I31" s="167"/>
      <c r="J31" s="167"/>
      <c r="K31" s="167"/>
      <c r="L31" s="167"/>
      <c r="M31" s="167"/>
      <c r="N31" s="167"/>
      <c r="O31" s="167"/>
      <c r="P31" s="167"/>
      <c r="Q31" s="167"/>
      <c r="R31" s="167"/>
      <c r="S31" s="167"/>
      <c r="T31" s="167"/>
      <c r="U31" s="167"/>
      <c r="V31" s="167"/>
      <c r="W31" s="167"/>
      <c r="X31" s="167"/>
    </row>
    <row r="32" spans="2:24" ht="15">
      <c r="B32" s="140" t="s">
        <v>240</v>
      </c>
      <c r="D32" s="167"/>
      <c r="F32" s="167"/>
      <c r="G32" s="167"/>
      <c r="H32" s="167"/>
      <c r="I32" s="167"/>
      <c r="J32" s="167"/>
      <c r="K32" s="167"/>
      <c r="L32" s="167"/>
      <c r="M32" s="167"/>
      <c r="N32" s="167"/>
      <c r="O32" s="167"/>
      <c r="P32" s="167"/>
      <c r="Q32" s="167"/>
      <c r="R32" s="167"/>
      <c r="S32" s="167"/>
      <c r="T32" s="167"/>
      <c r="U32" s="167"/>
      <c r="V32" s="167"/>
      <c r="W32" s="167"/>
      <c r="X32" s="167"/>
    </row>
    <row r="33" spans="2:24" ht="15">
      <c r="B33" s="140" t="s">
        <v>241</v>
      </c>
      <c r="D33" s="167"/>
      <c r="F33" s="167"/>
      <c r="G33" s="167"/>
      <c r="H33" s="167"/>
      <c r="I33" s="167"/>
      <c r="J33" s="167"/>
      <c r="K33" s="167"/>
      <c r="L33" s="167"/>
      <c r="M33" s="167"/>
      <c r="N33" s="167"/>
      <c r="O33" s="167"/>
      <c r="P33" s="167"/>
      <c r="Q33" s="167"/>
      <c r="R33" s="167"/>
      <c r="S33" s="167"/>
      <c r="T33" s="167"/>
      <c r="U33" s="167"/>
      <c r="V33" s="167"/>
      <c r="W33" s="167"/>
      <c r="X33" s="167"/>
    </row>
    <row r="34" spans="2:24" ht="15">
      <c r="B34" s="140" t="s">
        <v>229</v>
      </c>
      <c r="D34" s="167"/>
      <c r="F34" s="167"/>
      <c r="G34" s="167"/>
      <c r="H34" s="167"/>
      <c r="I34" s="167"/>
      <c r="J34" s="167"/>
      <c r="K34" s="167"/>
      <c r="L34" s="167"/>
      <c r="M34" s="167"/>
      <c r="N34" s="167"/>
      <c r="O34" s="167"/>
      <c r="P34" s="167"/>
      <c r="Q34" s="167"/>
      <c r="R34" s="167"/>
      <c r="S34" s="167"/>
      <c r="T34" s="167"/>
      <c r="U34" s="167"/>
      <c r="V34" s="167"/>
      <c r="W34" s="167"/>
      <c r="X34" s="167"/>
    </row>
    <row r="35" spans="2:24" ht="15">
      <c r="B35" s="140" t="s">
        <v>227</v>
      </c>
      <c r="D35" s="167"/>
      <c r="F35" s="167"/>
      <c r="G35" s="167"/>
      <c r="H35" s="167"/>
      <c r="I35" s="167"/>
      <c r="J35" s="167"/>
      <c r="K35" s="167"/>
      <c r="L35" s="167"/>
      <c r="M35" s="167"/>
      <c r="N35" s="167"/>
      <c r="O35" s="167"/>
      <c r="P35" s="167"/>
      <c r="Q35" s="167"/>
      <c r="R35" s="167"/>
      <c r="S35" s="167"/>
      <c r="T35" s="167"/>
      <c r="U35" s="167"/>
      <c r="V35" s="167"/>
      <c r="W35" s="167"/>
      <c r="X35" s="167"/>
    </row>
    <row r="36" spans="4:24" ht="15">
      <c r="D36" s="167"/>
      <c r="F36" s="167"/>
      <c r="G36" s="167"/>
      <c r="H36" s="167"/>
      <c r="I36" s="167"/>
      <c r="J36" s="167"/>
      <c r="K36" s="167"/>
      <c r="L36" s="167"/>
      <c r="M36" s="167"/>
      <c r="N36" s="167"/>
      <c r="O36" s="167"/>
      <c r="P36" s="167"/>
      <c r="Q36" s="167"/>
      <c r="R36" s="167"/>
      <c r="S36" s="167"/>
      <c r="T36" s="167"/>
      <c r="U36" s="167"/>
      <c r="V36" s="167"/>
      <c r="W36" s="167"/>
      <c r="X36" s="167"/>
    </row>
    <row r="37" spans="1:24" s="401" customFormat="1" ht="15">
      <c r="A37" s="424" t="s">
        <v>230</v>
      </c>
      <c r="B37" s="424"/>
      <c r="C37" s="424"/>
      <c r="D37" s="461"/>
      <c r="E37" s="424"/>
      <c r="F37" s="461"/>
      <c r="G37" s="461"/>
      <c r="H37" s="461"/>
      <c r="I37" s="461"/>
      <c r="J37" s="461"/>
      <c r="K37" s="461"/>
      <c r="L37" s="461"/>
      <c r="M37" s="461"/>
      <c r="N37" s="461"/>
      <c r="O37" s="461"/>
      <c r="P37" s="461"/>
      <c r="Q37" s="461"/>
      <c r="R37" s="461"/>
      <c r="S37" s="461"/>
      <c r="T37" s="461"/>
      <c r="U37" s="461"/>
      <c r="V37" s="461"/>
      <c r="W37" s="461"/>
      <c r="X37" s="461"/>
    </row>
    <row r="38" spans="2:24" ht="15">
      <c r="B38" s="140" t="s">
        <v>231</v>
      </c>
      <c r="D38" s="167"/>
      <c r="F38" s="167"/>
      <c r="G38" s="167"/>
      <c r="H38" s="167"/>
      <c r="I38" s="167"/>
      <c r="J38" s="167"/>
      <c r="K38" s="167"/>
      <c r="L38" s="167"/>
      <c r="M38" s="167"/>
      <c r="N38" s="167"/>
      <c r="O38" s="167"/>
      <c r="P38" s="167"/>
      <c r="Q38" s="167"/>
      <c r="R38" s="167"/>
      <c r="S38" s="167"/>
      <c r="T38" s="167"/>
      <c r="U38" s="167"/>
      <c r="V38" s="167"/>
      <c r="W38" s="167"/>
      <c r="X38" s="167"/>
    </row>
    <row r="39" spans="2:24" ht="15" hidden="1">
      <c r="B39" s="140" t="s">
        <v>232</v>
      </c>
      <c r="D39" s="167"/>
      <c r="F39" s="167"/>
      <c r="G39" s="167"/>
      <c r="H39" s="167"/>
      <c r="I39" s="167"/>
      <c r="J39" s="167"/>
      <c r="K39" s="167"/>
      <c r="L39" s="167"/>
      <c r="M39" s="167"/>
      <c r="N39" s="167"/>
      <c r="O39" s="167"/>
      <c r="P39" s="167"/>
      <c r="Q39" s="167"/>
      <c r="R39" s="167"/>
      <c r="S39" s="167"/>
      <c r="T39" s="167"/>
      <c r="U39" s="167"/>
      <c r="V39" s="167"/>
      <c r="W39" s="167"/>
      <c r="X39" s="167"/>
    </row>
    <row r="40" spans="2:24" ht="15">
      <c r="B40" s="140" t="s">
        <v>260</v>
      </c>
      <c r="D40" s="167"/>
      <c r="F40" s="167"/>
      <c r="G40" s="167"/>
      <c r="H40" s="167"/>
      <c r="I40" s="167"/>
      <c r="J40" s="167"/>
      <c r="K40" s="167"/>
      <c r="L40" s="167"/>
      <c r="M40" s="167"/>
      <c r="N40" s="167"/>
      <c r="O40" s="167"/>
      <c r="P40" s="167"/>
      <c r="Q40" s="167"/>
      <c r="R40" s="167"/>
      <c r="S40" s="167"/>
      <c r="T40" s="167"/>
      <c r="U40" s="167"/>
      <c r="V40" s="167"/>
      <c r="W40" s="167"/>
      <c r="X40" s="167"/>
    </row>
    <row r="41" spans="4:24" ht="15">
      <c r="D41" s="167"/>
      <c r="F41" s="167"/>
      <c r="G41" s="167"/>
      <c r="H41" s="167"/>
      <c r="I41" s="167"/>
      <c r="J41" s="167"/>
      <c r="K41" s="167"/>
      <c r="L41" s="167"/>
      <c r="M41" s="167"/>
      <c r="N41" s="167"/>
      <c r="O41" s="167"/>
      <c r="P41" s="167"/>
      <c r="Q41" s="167"/>
      <c r="R41" s="167"/>
      <c r="S41" s="167"/>
      <c r="T41" s="167"/>
      <c r="U41" s="167"/>
      <c r="V41" s="167"/>
      <c r="W41" s="167"/>
      <c r="X41" s="167"/>
    </row>
    <row r="42" spans="1:24" s="401" customFormat="1" ht="15">
      <c r="A42" s="424" t="s">
        <v>86</v>
      </c>
      <c r="B42" s="424"/>
      <c r="C42" s="424"/>
      <c r="D42" s="461"/>
      <c r="E42" s="424"/>
      <c r="F42" s="461"/>
      <c r="G42" s="461"/>
      <c r="H42" s="461"/>
      <c r="I42" s="461"/>
      <c r="J42" s="461"/>
      <c r="K42" s="461"/>
      <c r="L42" s="461"/>
      <c r="M42" s="461"/>
      <c r="N42" s="461"/>
      <c r="O42" s="461"/>
      <c r="P42" s="461"/>
      <c r="Q42" s="461"/>
      <c r="R42" s="461"/>
      <c r="S42" s="461"/>
      <c r="T42" s="461"/>
      <c r="U42" s="461"/>
      <c r="V42" s="461"/>
      <c r="W42" s="461"/>
      <c r="X42" s="461"/>
    </row>
    <row r="43" spans="2:24" ht="15">
      <c r="B43" s="140" t="s">
        <v>233</v>
      </c>
      <c r="D43" s="420"/>
      <c r="F43" s="420"/>
      <c r="G43" s="420"/>
      <c r="H43" s="420"/>
      <c r="I43" s="420"/>
      <c r="J43" s="420"/>
      <c r="K43" s="420"/>
      <c r="L43" s="420"/>
      <c r="M43" s="420"/>
      <c r="N43" s="420"/>
      <c r="O43" s="420"/>
      <c r="P43" s="420"/>
      <c r="Q43" s="420"/>
      <c r="R43" s="420"/>
      <c r="S43" s="420"/>
      <c r="T43" s="420"/>
      <c r="U43" s="420"/>
      <c r="V43" s="420"/>
      <c r="W43" s="420"/>
      <c r="X43" s="420"/>
    </row>
    <row r="44" spans="2:24" ht="15">
      <c r="B44" s="140" t="s">
        <v>234</v>
      </c>
      <c r="D44" s="420"/>
      <c r="F44" s="420"/>
      <c r="G44" s="420"/>
      <c r="H44" s="420"/>
      <c r="I44" s="420"/>
      <c r="J44" s="420"/>
      <c r="K44" s="420"/>
      <c r="L44" s="420"/>
      <c r="M44" s="420"/>
      <c r="N44" s="420"/>
      <c r="O44" s="420"/>
      <c r="P44" s="420"/>
      <c r="Q44" s="420"/>
      <c r="R44" s="420"/>
      <c r="S44" s="420"/>
      <c r="T44" s="420"/>
      <c r="U44" s="420"/>
      <c r="V44" s="420"/>
      <c r="W44" s="420"/>
      <c r="X44" s="420"/>
    </row>
    <row r="45" spans="2:24" ht="15">
      <c r="B45" s="140" t="s">
        <v>227</v>
      </c>
      <c r="D45" s="167"/>
      <c r="E45" s="167"/>
      <c r="F45" s="167"/>
      <c r="G45" s="167"/>
      <c r="H45" s="167"/>
      <c r="I45" s="167"/>
      <c r="J45" s="167"/>
      <c r="K45" s="167"/>
      <c r="L45" s="167"/>
      <c r="M45" s="167"/>
      <c r="N45" s="167"/>
      <c r="O45" s="167"/>
      <c r="P45" s="167"/>
      <c r="Q45" s="167"/>
      <c r="R45" s="167"/>
      <c r="S45" s="167"/>
      <c r="T45" s="167"/>
      <c r="U45" s="167"/>
      <c r="V45" s="167"/>
      <c r="W45" s="167"/>
      <c r="X45" s="167"/>
    </row>
    <row r="46" spans="4:24" ht="15">
      <c r="D46" s="167"/>
      <c r="F46" s="167"/>
      <c r="G46" s="167"/>
      <c r="H46" s="167"/>
      <c r="I46" s="167"/>
      <c r="J46" s="167"/>
      <c r="K46" s="167"/>
      <c r="L46" s="167"/>
      <c r="M46" s="167"/>
      <c r="N46" s="167"/>
      <c r="O46" s="167"/>
      <c r="P46" s="167"/>
      <c r="Q46" s="167"/>
      <c r="R46" s="167"/>
      <c r="S46" s="167"/>
      <c r="T46" s="167"/>
      <c r="U46" s="167"/>
      <c r="V46" s="167"/>
      <c r="W46" s="167"/>
      <c r="X46" s="167"/>
    </row>
    <row r="47" spans="1:24" s="401" customFormat="1" ht="15">
      <c r="A47" s="424" t="s">
        <v>378</v>
      </c>
      <c r="D47" s="181"/>
      <c r="F47" s="181"/>
      <c r="G47" s="181"/>
      <c r="H47" s="181"/>
      <c r="I47" s="181"/>
      <c r="J47" s="181"/>
      <c r="K47" s="181"/>
      <c r="L47" s="181"/>
      <c r="M47" s="181"/>
      <c r="N47" s="181"/>
      <c r="O47" s="181"/>
      <c r="P47" s="181"/>
      <c r="Q47" s="181"/>
      <c r="R47" s="181"/>
      <c r="S47" s="181"/>
      <c r="T47" s="181"/>
      <c r="U47" s="181"/>
      <c r="V47" s="181"/>
      <c r="W47" s="181"/>
      <c r="X47" s="181"/>
    </row>
    <row r="48" spans="2:24" ht="15">
      <c r="B48" s="140" t="s">
        <v>409</v>
      </c>
      <c r="D48" s="167"/>
      <c r="F48" s="167"/>
      <c r="G48" s="167"/>
      <c r="H48" s="167"/>
      <c r="I48" s="167"/>
      <c r="J48" s="167"/>
      <c r="K48" s="167"/>
      <c r="L48" s="167"/>
      <c r="M48" s="167"/>
      <c r="N48" s="167"/>
      <c r="O48" s="167"/>
      <c r="P48" s="167"/>
      <c r="Q48" s="167"/>
      <c r="R48" s="167"/>
      <c r="S48" s="167"/>
      <c r="T48" s="167"/>
      <c r="U48" s="167"/>
      <c r="V48" s="167"/>
      <c r="W48" s="167"/>
      <c r="X48" s="167"/>
    </row>
    <row r="49" spans="2:24" ht="15">
      <c r="B49" s="140" t="s">
        <v>227</v>
      </c>
      <c r="D49" s="167"/>
      <c r="F49" s="167"/>
      <c r="G49" s="167"/>
      <c r="H49" s="167"/>
      <c r="I49" s="167"/>
      <c r="J49" s="167"/>
      <c r="K49" s="167"/>
      <c r="L49" s="167"/>
      <c r="M49" s="167"/>
      <c r="N49" s="167"/>
      <c r="O49" s="167"/>
      <c r="P49" s="167"/>
      <c r="Q49" s="167"/>
      <c r="R49" s="167"/>
      <c r="S49" s="167"/>
      <c r="T49" s="167"/>
      <c r="U49" s="167"/>
      <c r="V49" s="167"/>
      <c r="W49" s="167"/>
      <c r="X49" s="167"/>
    </row>
  </sheetData>
  <printOptions horizontalCentered="1"/>
  <pageMargins left="0.9" right="0.9" top="0.5" bottom="0.5" header="0.5" footer="0.5"/>
  <pageSetup fitToWidth="0" fitToHeight="1" horizontalDpi="600" verticalDpi="600" orientation="portrait" r:id="rId1"/>
  <headerFooter alignWithMargins="0">
    <oddFooter>&amp;C&amp;"Times New Roman,Regular"&amp;11- S&amp;P -</oddFooter>
  </headerFooter>
  <colBreaks count="1" manualBreakCount="1">
    <brk id="11" max="49" man="1"/>
  </colBreaks>
</worksheet>
</file>

<file path=xl/worksheets/sheet2.xml><?xml version="1.0" encoding="utf-8"?>
<worksheet xmlns="http://schemas.openxmlformats.org/spreadsheetml/2006/main" xmlns:r="http://schemas.openxmlformats.org/officeDocument/2006/relationships">
  <sheetPr>
    <tabColor indexed="11"/>
    <pageSetUpPr fitToPage="1"/>
  </sheetPr>
  <dimension ref="A1:AQ132"/>
  <sheetViews>
    <sheetView zoomScaleSheetLayoutView="100" workbookViewId="0" topLeftCell="A1">
      <selection activeCell="D3" sqref="D3"/>
    </sheetView>
  </sheetViews>
  <sheetFormatPr defaultColWidth="9.140625" defaultRowHeight="12.75"/>
  <cols>
    <col min="1" max="3" width="2.7109375" style="145" customWidth="1"/>
    <col min="4" max="4" width="42.57421875" style="145" customWidth="1"/>
    <col min="5" max="5" width="1.7109375" style="193" customWidth="1"/>
    <col min="6" max="6" width="15.00390625" style="204" customWidth="1"/>
    <col min="7" max="7" width="1.7109375" style="193" customWidth="1"/>
    <col min="8" max="8" width="15.00390625" style="204" customWidth="1"/>
    <col min="9" max="9" width="1.7109375" style="193" customWidth="1"/>
    <col min="10" max="10" width="15.00390625" style="192" customWidth="1"/>
    <col min="11" max="11" width="1.7109375" style="193" customWidth="1"/>
    <col min="12" max="12" width="15.00390625" style="192" customWidth="1"/>
    <col min="13" max="13" width="1.7109375" style="193" customWidth="1"/>
    <col min="14" max="14" width="15.00390625" style="192" customWidth="1"/>
    <col min="15" max="15" width="1.7109375" style="150" customWidth="1"/>
    <col min="16" max="16" width="12.28125" style="145" bestFit="1" customWidth="1"/>
    <col min="17" max="16384" width="9.7109375" style="145" customWidth="1"/>
  </cols>
  <sheetData>
    <row r="1" spans="1:15" ht="15.75">
      <c r="A1" s="1" t="str">
        <f>'Net Assets by Component'!A1</f>
        <v>Sample City, Ohio</v>
      </c>
      <c r="B1" s="141"/>
      <c r="C1" s="141"/>
      <c r="D1" s="141"/>
      <c r="E1" s="187"/>
      <c r="F1" s="507"/>
      <c r="G1" s="187"/>
      <c r="H1" s="507"/>
      <c r="I1" s="187"/>
      <c r="J1" s="186"/>
      <c r="K1" s="187"/>
      <c r="L1" s="186"/>
      <c r="M1" s="187"/>
      <c r="N1" s="186"/>
      <c r="O1" s="188"/>
    </row>
    <row r="2" spans="1:15" s="212" customFormat="1" ht="15">
      <c r="A2" s="147" t="s">
        <v>16</v>
      </c>
      <c r="B2" s="147"/>
      <c r="C2" s="147"/>
      <c r="D2" s="147"/>
      <c r="E2" s="463"/>
      <c r="F2" s="508"/>
      <c r="G2" s="463"/>
      <c r="H2" s="508"/>
      <c r="I2" s="463"/>
      <c r="J2" s="462"/>
      <c r="K2" s="463"/>
      <c r="L2" s="462"/>
      <c r="M2" s="463"/>
      <c r="N2" s="462"/>
      <c r="O2" s="149"/>
    </row>
    <row r="3" spans="1:15" s="212" customFormat="1" ht="15">
      <c r="A3" s="147" t="s">
        <v>569</v>
      </c>
      <c r="B3" s="147"/>
      <c r="C3" s="147"/>
      <c r="D3" s="147"/>
      <c r="E3" s="463"/>
      <c r="F3" s="508"/>
      <c r="G3" s="463"/>
      <c r="H3" s="508"/>
      <c r="I3" s="463"/>
      <c r="J3" s="462"/>
      <c r="K3" s="463"/>
      <c r="L3" s="462"/>
      <c r="M3" s="463"/>
      <c r="N3" s="462"/>
      <c r="O3" s="149"/>
    </row>
    <row r="4" spans="1:15" s="212" customFormat="1" ht="15">
      <c r="A4" s="147" t="s">
        <v>17</v>
      </c>
      <c r="B4" s="147"/>
      <c r="C4" s="147"/>
      <c r="D4" s="147"/>
      <c r="E4" s="463"/>
      <c r="F4" s="508"/>
      <c r="G4" s="463"/>
      <c r="H4" s="508"/>
      <c r="I4" s="463"/>
      <c r="J4" s="462"/>
      <c r="K4" s="463"/>
      <c r="L4" s="462"/>
      <c r="M4" s="463"/>
      <c r="N4" s="462"/>
      <c r="O4" s="149"/>
    </row>
    <row r="5" spans="1:15" s="150" customFormat="1" ht="15.75" thickBot="1">
      <c r="A5" s="151"/>
      <c r="B5" s="190"/>
      <c r="C5" s="190"/>
      <c r="D5" s="190"/>
      <c r="E5" s="191"/>
      <c r="F5" s="509"/>
      <c r="G5" s="191"/>
      <c r="H5" s="509"/>
      <c r="I5" s="191"/>
      <c r="J5" s="191"/>
      <c r="K5" s="191"/>
      <c r="L5" s="191"/>
      <c r="M5" s="191"/>
      <c r="N5" s="191"/>
      <c r="O5" s="189"/>
    </row>
    <row r="6" ht="15.75" thickTop="1"/>
    <row r="7" spans="6:15" s="194" customFormat="1" ht="15">
      <c r="F7" s="195" t="s">
        <v>570</v>
      </c>
      <c r="H7" s="195" t="s">
        <v>501</v>
      </c>
      <c r="J7" s="195">
        <v>2004</v>
      </c>
      <c r="L7" s="196">
        <v>2003</v>
      </c>
      <c r="M7" s="197"/>
      <c r="N7" s="196">
        <v>2002</v>
      </c>
      <c r="O7" s="197"/>
    </row>
    <row r="8" spans="6:15" s="194" customFormat="1" ht="15">
      <c r="F8" s="198"/>
      <c r="H8" s="198"/>
      <c r="J8" s="198"/>
      <c r="L8" s="197"/>
      <c r="M8" s="197"/>
      <c r="N8" s="197"/>
      <c r="O8" s="197"/>
    </row>
    <row r="9" spans="1:15" ht="15">
      <c r="A9" s="199" t="s">
        <v>18</v>
      </c>
      <c r="F9" s="200"/>
      <c r="H9" s="200"/>
      <c r="J9" s="200"/>
      <c r="L9" s="201"/>
      <c r="M9" s="201"/>
      <c r="N9" s="201"/>
      <c r="O9" s="157"/>
    </row>
    <row r="10" spans="1:14" ht="15">
      <c r="A10" s="168" t="s">
        <v>22</v>
      </c>
      <c r="F10" s="202"/>
      <c r="H10" s="202"/>
      <c r="J10" s="202"/>
      <c r="L10" s="193"/>
      <c r="N10" s="193"/>
    </row>
    <row r="11" spans="2:14" ht="15">
      <c r="B11" s="168" t="s">
        <v>98</v>
      </c>
      <c r="F11" s="202"/>
      <c r="H11" s="202"/>
      <c r="J11" s="202"/>
      <c r="L11" s="193"/>
      <c r="N11" s="193"/>
    </row>
    <row r="12" spans="3:15" ht="15" customHeight="1">
      <c r="C12" s="203" t="s">
        <v>79</v>
      </c>
      <c r="E12" s="163"/>
      <c r="F12" s="164"/>
      <c r="G12" s="163"/>
      <c r="H12" s="164"/>
      <c r="I12" s="163"/>
      <c r="J12" s="164"/>
      <c r="K12" s="163"/>
      <c r="L12" s="165"/>
      <c r="M12" s="163"/>
      <c r="N12" s="165"/>
      <c r="O12" s="163"/>
    </row>
    <row r="13" spans="3:15" ht="15">
      <c r="C13" s="203" t="s">
        <v>99</v>
      </c>
      <c r="J13" s="204"/>
      <c r="O13" s="162"/>
    </row>
    <row r="14" spans="4:15" ht="15">
      <c r="D14" s="203" t="s">
        <v>87</v>
      </c>
      <c r="J14" s="204"/>
      <c r="O14" s="162"/>
    </row>
    <row r="15" spans="4:43" ht="15">
      <c r="D15" s="203" t="s">
        <v>88</v>
      </c>
      <c r="J15" s="204"/>
      <c r="O15" s="162"/>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row>
    <row r="16" spans="3:15" s="168" customFormat="1" ht="15" customHeight="1">
      <c r="C16" s="203" t="s">
        <v>80</v>
      </c>
      <c r="E16" s="193"/>
      <c r="F16" s="204"/>
      <c r="G16" s="193"/>
      <c r="H16" s="204"/>
      <c r="I16" s="193"/>
      <c r="J16" s="204"/>
      <c r="K16" s="193"/>
      <c r="L16" s="192"/>
      <c r="M16" s="193"/>
      <c r="N16" s="192"/>
      <c r="O16" s="162"/>
    </row>
    <row r="17" spans="3:15" s="150" customFormat="1" ht="15">
      <c r="C17" s="203" t="s">
        <v>81</v>
      </c>
      <c r="E17" s="193"/>
      <c r="F17" s="204"/>
      <c r="G17" s="193"/>
      <c r="H17" s="204"/>
      <c r="I17" s="193"/>
      <c r="J17" s="204"/>
      <c r="K17" s="193"/>
      <c r="L17" s="192"/>
      <c r="M17" s="193"/>
      <c r="N17" s="192"/>
      <c r="O17" s="162"/>
    </row>
    <row r="18" spans="3:15" s="150" customFormat="1" ht="15">
      <c r="C18" s="203" t="s">
        <v>82</v>
      </c>
      <c r="E18" s="193"/>
      <c r="F18" s="204"/>
      <c r="G18" s="193"/>
      <c r="H18" s="204"/>
      <c r="I18" s="193"/>
      <c r="J18" s="204"/>
      <c r="K18" s="193"/>
      <c r="L18" s="192"/>
      <c r="M18" s="193"/>
      <c r="N18" s="192"/>
      <c r="O18" s="162"/>
    </row>
    <row r="19" spans="3:15" s="150" customFormat="1" ht="15">
      <c r="C19" s="203" t="s">
        <v>84</v>
      </c>
      <c r="E19" s="193"/>
      <c r="F19" s="204"/>
      <c r="G19" s="193"/>
      <c r="H19" s="204"/>
      <c r="I19" s="193"/>
      <c r="J19" s="204"/>
      <c r="K19" s="193"/>
      <c r="L19" s="192"/>
      <c r="M19" s="193"/>
      <c r="N19" s="192"/>
      <c r="O19" s="162"/>
    </row>
    <row r="20" spans="3:15" s="150" customFormat="1" ht="15">
      <c r="C20" s="203" t="s">
        <v>83</v>
      </c>
      <c r="E20" s="193"/>
      <c r="F20" s="205"/>
      <c r="G20" s="193"/>
      <c r="H20" s="205"/>
      <c r="I20" s="193"/>
      <c r="J20" s="205"/>
      <c r="K20" s="193"/>
      <c r="L20" s="206"/>
      <c r="M20" s="193"/>
      <c r="N20" s="206"/>
      <c r="O20" s="162"/>
    </row>
    <row r="21" spans="3:15" s="150" customFormat="1" ht="15">
      <c r="C21" s="203"/>
      <c r="D21" s="203" t="s">
        <v>100</v>
      </c>
      <c r="E21" s="193"/>
      <c r="F21" s="207">
        <f>SUM(F12:F20)</f>
        <v>0</v>
      </c>
      <c r="G21" s="193"/>
      <c r="H21" s="207">
        <f>SUM(H12:H20)</f>
        <v>0</v>
      </c>
      <c r="I21" s="193"/>
      <c r="J21" s="207">
        <f>SUM(J12:J20)</f>
        <v>0</v>
      </c>
      <c r="K21" s="193"/>
      <c r="L21" s="208">
        <f>SUM(L12:L20)</f>
        <v>0</v>
      </c>
      <c r="M21" s="193"/>
      <c r="N21" s="208">
        <f>SUM(N12:N20)</f>
        <v>0</v>
      </c>
      <c r="O21" s="162"/>
    </row>
    <row r="22" spans="2:15" s="150" customFormat="1" ht="15">
      <c r="B22" s="203" t="s">
        <v>105</v>
      </c>
      <c r="E22" s="193"/>
      <c r="F22" s="202" t="s">
        <v>0</v>
      </c>
      <c r="G22" s="193"/>
      <c r="H22" s="202" t="s">
        <v>0</v>
      </c>
      <c r="I22" s="193"/>
      <c r="J22" s="202" t="s">
        <v>0</v>
      </c>
      <c r="K22" s="193"/>
      <c r="L22" s="193"/>
      <c r="M22" s="193" t="s">
        <v>0</v>
      </c>
      <c r="N22" s="193" t="s">
        <v>0</v>
      </c>
      <c r="O22" s="162" t="s">
        <v>0</v>
      </c>
    </row>
    <row r="23" spans="3:15" s="150" customFormat="1" ht="15">
      <c r="C23" s="203" t="s">
        <v>79</v>
      </c>
      <c r="E23" s="193"/>
      <c r="F23" s="204"/>
      <c r="G23" s="193"/>
      <c r="H23" s="204"/>
      <c r="I23" s="193"/>
      <c r="J23" s="204"/>
      <c r="K23" s="193"/>
      <c r="L23" s="192"/>
      <c r="M23" s="193"/>
      <c r="N23" s="192"/>
      <c r="O23" s="163"/>
    </row>
    <row r="24" spans="3:15" s="150" customFormat="1" ht="15">
      <c r="C24" s="203" t="s">
        <v>99</v>
      </c>
      <c r="E24" s="193"/>
      <c r="F24" s="204"/>
      <c r="G24" s="193"/>
      <c r="H24" s="204"/>
      <c r="I24" s="193"/>
      <c r="J24" s="204"/>
      <c r="K24" s="193"/>
      <c r="L24" s="192"/>
      <c r="M24" s="193"/>
      <c r="N24" s="192"/>
      <c r="O24" s="162"/>
    </row>
    <row r="25" spans="4:15" s="150" customFormat="1" ht="15">
      <c r="D25" s="203" t="s">
        <v>87</v>
      </c>
      <c r="E25" s="193"/>
      <c r="F25" s="204"/>
      <c r="G25" s="193"/>
      <c r="H25" s="204"/>
      <c r="I25" s="193"/>
      <c r="J25" s="204"/>
      <c r="K25" s="193"/>
      <c r="L25" s="192"/>
      <c r="M25" s="193"/>
      <c r="N25" s="192"/>
      <c r="O25" s="162"/>
    </row>
    <row r="26" spans="4:15" s="150" customFormat="1" ht="15">
      <c r="D26" s="203" t="s">
        <v>88</v>
      </c>
      <c r="E26" s="193"/>
      <c r="F26" s="204"/>
      <c r="G26" s="193"/>
      <c r="H26" s="204"/>
      <c r="I26" s="193"/>
      <c r="J26" s="204"/>
      <c r="K26" s="193"/>
      <c r="L26" s="192"/>
      <c r="M26" s="193"/>
      <c r="N26" s="192"/>
      <c r="O26" s="162"/>
    </row>
    <row r="27" spans="3:15" s="150" customFormat="1" ht="15">
      <c r="C27" s="203" t="s">
        <v>80</v>
      </c>
      <c r="E27" s="193"/>
      <c r="F27" s="204"/>
      <c r="G27" s="193"/>
      <c r="H27" s="204"/>
      <c r="I27" s="193"/>
      <c r="J27" s="204"/>
      <c r="K27" s="193"/>
      <c r="L27" s="192"/>
      <c r="M27" s="193"/>
      <c r="N27" s="192"/>
      <c r="O27" s="162"/>
    </row>
    <row r="28" spans="3:15" s="150" customFormat="1" ht="15">
      <c r="C28" s="203" t="s">
        <v>81</v>
      </c>
      <c r="E28" s="193"/>
      <c r="F28" s="204"/>
      <c r="G28" s="193"/>
      <c r="H28" s="204"/>
      <c r="I28" s="193"/>
      <c r="J28" s="204"/>
      <c r="K28" s="193"/>
      <c r="L28" s="192"/>
      <c r="M28" s="193"/>
      <c r="N28" s="192"/>
      <c r="O28" s="162"/>
    </row>
    <row r="29" spans="3:15" s="150" customFormat="1" ht="15">
      <c r="C29" s="203" t="s">
        <v>82</v>
      </c>
      <c r="E29" s="193"/>
      <c r="F29" s="204"/>
      <c r="G29" s="193"/>
      <c r="H29" s="204"/>
      <c r="I29" s="193"/>
      <c r="J29" s="204"/>
      <c r="K29" s="193"/>
      <c r="L29" s="192"/>
      <c r="M29" s="193"/>
      <c r="N29" s="192"/>
      <c r="O29" s="162"/>
    </row>
    <row r="30" spans="3:15" s="150" customFormat="1" ht="15">
      <c r="C30" s="203" t="s">
        <v>102</v>
      </c>
      <c r="E30" s="193"/>
      <c r="F30" s="204"/>
      <c r="G30" s="193"/>
      <c r="H30" s="204"/>
      <c r="I30" s="193"/>
      <c r="J30" s="204"/>
      <c r="K30" s="193"/>
      <c r="L30" s="192"/>
      <c r="M30" s="193"/>
      <c r="N30" s="192"/>
      <c r="O30" s="162"/>
    </row>
    <row r="31" spans="3:15" s="150" customFormat="1" ht="15">
      <c r="C31" s="203" t="s">
        <v>83</v>
      </c>
      <c r="E31" s="193"/>
      <c r="F31" s="204"/>
      <c r="G31" s="193"/>
      <c r="H31" s="204"/>
      <c r="I31" s="193"/>
      <c r="J31" s="204"/>
      <c r="K31" s="193"/>
      <c r="L31" s="192"/>
      <c r="M31" s="193"/>
      <c r="N31" s="192"/>
      <c r="O31" s="162"/>
    </row>
    <row r="32" spans="4:15" s="150" customFormat="1" ht="15">
      <c r="D32" s="203" t="s">
        <v>243</v>
      </c>
      <c r="E32" s="193"/>
      <c r="F32" s="207">
        <f>SUM(F23:F31)</f>
        <v>0</v>
      </c>
      <c r="G32" s="193"/>
      <c r="H32" s="207">
        <f>SUM(H23:H31)</f>
        <v>0</v>
      </c>
      <c r="I32" s="193"/>
      <c r="J32" s="207">
        <f>SUM(J23:J31)</f>
        <v>0</v>
      </c>
      <c r="K32" s="193"/>
      <c r="L32" s="208">
        <f>SUM(L23:L31)</f>
        <v>0</v>
      </c>
      <c r="M32" s="193"/>
      <c r="N32" s="208">
        <f>SUM(N23:N31)</f>
        <v>0</v>
      </c>
      <c r="O32" s="162"/>
    </row>
    <row r="33" spans="2:15" s="150" customFormat="1" ht="15">
      <c r="B33" s="203" t="s">
        <v>104</v>
      </c>
      <c r="E33" s="193"/>
      <c r="F33" s="202" t="s">
        <v>0</v>
      </c>
      <c r="G33" s="193"/>
      <c r="H33" s="202" t="s">
        <v>0</v>
      </c>
      <c r="I33" s="193"/>
      <c r="J33" s="202" t="s">
        <v>0</v>
      </c>
      <c r="K33" s="193"/>
      <c r="L33" s="193"/>
      <c r="M33" s="193" t="s">
        <v>0</v>
      </c>
      <c r="N33" s="193" t="s">
        <v>0</v>
      </c>
      <c r="O33" s="162" t="s">
        <v>0</v>
      </c>
    </row>
    <row r="34" spans="3:15" s="150" customFormat="1" ht="15">
      <c r="C34" s="203" t="s">
        <v>82</v>
      </c>
      <c r="E34" s="193"/>
      <c r="F34" s="202"/>
      <c r="G34" s="193"/>
      <c r="H34" s="202"/>
      <c r="I34" s="193"/>
      <c r="J34" s="202"/>
      <c r="K34" s="193"/>
      <c r="L34" s="193"/>
      <c r="M34" s="193"/>
      <c r="N34" s="193"/>
      <c r="O34" s="163"/>
    </row>
    <row r="35" spans="3:15" s="150" customFormat="1" ht="15">
      <c r="C35" s="203" t="s">
        <v>83</v>
      </c>
      <c r="E35" s="193"/>
      <c r="F35" s="202"/>
      <c r="G35" s="193"/>
      <c r="H35" s="202"/>
      <c r="I35" s="193"/>
      <c r="J35" s="202"/>
      <c r="K35" s="193"/>
      <c r="L35" s="193"/>
      <c r="M35" s="193"/>
      <c r="N35" s="193"/>
      <c r="O35" s="162"/>
    </row>
    <row r="36" spans="3:15" s="150" customFormat="1" ht="15">
      <c r="C36" s="203" t="s">
        <v>102</v>
      </c>
      <c r="E36" s="193"/>
      <c r="F36" s="202"/>
      <c r="G36" s="193"/>
      <c r="H36" s="202"/>
      <c r="I36" s="193"/>
      <c r="J36" s="202"/>
      <c r="K36" s="193"/>
      <c r="L36" s="193"/>
      <c r="M36" s="193"/>
      <c r="N36" s="193"/>
      <c r="O36" s="162"/>
    </row>
    <row r="37" spans="4:15" s="150" customFormat="1" ht="15">
      <c r="D37" s="203" t="s">
        <v>103</v>
      </c>
      <c r="E37" s="193"/>
      <c r="F37" s="207">
        <f>SUM(F34:F36)</f>
        <v>0</v>
      </c>
      <c r="G37" s="193"/>
      <c r="H37" s="207">
        <f>SUM(H34:H36)</f>
        <v>0</v>
      </c>
      <c r="I37" s="193"/>
      <c r="J37" s="207">
        <f>SUM(J34:J36)</f>
        <v>0</v>
      </c>
      <c r="K37" s="193"/>
      <c r="L37" s="208">
        <f>SUM(L34:L36)</f>
        <v>0</v>
      </c>
      <c r="M37" s="193"/>
      <c r="N37" s="208">
        <f>SUM(N34:N36)</f>
        <v>0</v>
      </c>
      <c r="O37" s="163"/>
    </row>
    <row r="38" spans="4:15" s="150" customFormat="1" ht="15">
      <c r="D38" s="203"/>
      <c r="E38" s="193"/>
      <c r="F38" s="202"/>
      <c r="G38" s="193"/>
      <c r="H38" s="202"/>
      <c r="I38" s="193"/>
      <c r="J38" s="202"/>
      <c r="K38" s="193"/>
      <c r="L38" s="193"/>
      <c r="M38" s="193"/>
      <c r="N38" s="193"/>
      <c r="O38" s="162"/>
    </row>
    <row r="39" spans="1:14" s="150" customFormat="1" ht="15">
      <c r="A39" s="209" t="s">
        <v>19</v>
      </c>
      <c r="E39" s="193"/>
      <c r="F39" s="205">
        <f>+F21+F32+F37</f>
        <v>0</v>
      </c>
      <c r="G39" s="193"/>
      <c r="H39" s="205">
        <f>+H21+H32+H37</f>
        <v>0</v>
      </c>
      <c r="I39" s="193"/>
      <c r="J39" s="205">
        <f>+J21+J32+J37</f>
        <v>0</v>
      </c>
      <c r="K39" s="193"/>
      <c r="L39" s="206">
        <f>+L21+L32+L37</f>
        <v>0</v>
      </c>
      <c r="M39" s="193"/>
      <c r="N39" s="206">
        <f>+N21+N32+N37</f>
        <v>0</v>
      </c>
    </row>
    <row r="40" spans="4:14" s="150" customFormat="1" ht="15">
      <c r="D40" s="145"/>
      <c r="E40" s="193"/>
      <c r="F40" s="202"/>
      <c r="G40" s="193"/>
      <c r="H40" s="202"/>
      <c r="I40" s="193"/>
      <c r="J40" s="202"/>
      <c r="K40" s="193"/>
      <c r="L40" s="193"/>
      <c r="M40" s="193"/>
      <c r="N40" s="193"/>
    </row>
    <row r="41" spans="1:14" s="150" customFormat="1" ht="15">
      <c r="A41" s="145" t="s">
        <v>107</v>
      </c>
      <c r="E41" s="193"/>
      <c r="F41" s="210"/>
      <c r="G41" s="193"/>
      <c r="H41" s="210"/>
      <c r="I41" s="193"/>
      <c r="J41" s="210"/>
      <c r="K41" s="193"/>
      <c r="L41" s="193"/>
      <c r="M41" s="193"/>
      <c r="N41" s="193"/>
    </row>
    <row r="42" spans="2:14" s="150" customFormat="1" ht="15">
      <c r="B42" s="168" t="s">
        <v>98</v>
      </c>
      <c r="E42" s="193"/>
      <c r="F42" s="202"/>
      <c r="G42" s="193"/>
      <c r="H42" s="202"/>
      <c r="I42" s="193"/>
      <c r="J42" s="202"/>
      <c r="K42" s="193"/>
      <c r="L42" s="193"/>
      <c r="M42" s="193"/>
      <c r="N42" s="193"/>
    </row>
    <row r="43" spans="3:15" s="150" customFormat="1" ht="15">
      <c r="C43" s="145" t="s">
        <v>85</v>
      </c>
      <c r="E43" s="193"/>
      <c r="F43" s="202"/>
      <c r="G43" s="193"/>
      <c r="H43" s="202"/>
      <c r="I43" s="193"/>
      <c r="J43" s="202"/>
      <c r="K43" s="193"/>
      <c r="L43" s="193"/>
      <c r="M43" s="193"/>
      <c r="N43" s="193"/>
      <c r="O43" s="211"/>
    </row>
    <row r="44" spans="3:14" s="150" customFormat="1" ht="15">
      <c r="C44" s="145" t="s">
        <v>86</v>
      </c>
      <c r="E44" s="193"/>
      <c r="F44" s="202"/>
      <c r="G44" s="193"/>
      <c r="H44" s="202"/>
      <c r="I44" s="193"/>
      <c r="J44" s="202"/>
      <c r="K44" s="193"/>
      <c r="L44" s="193"/>
      <c r="M44" s="193"/>
      <c r="N44" s="193"/>
    </row>
    <row r="45" spans="2:14" s="150" customFormat="1" ht="15">
      <c r="B45" s="203" t="s">
        <v>101</v>
      </c>
      <c r="E45" s="193"/>
      <c r="F45" s="202"/>
      <c r="G45" s="193"/>
      <c r="H45" s="202"/>
      <c r="I45" s="193"/>
      <c r="J45" s="202"/>
      <c r="K45" s="193"/>
      <c r="L45" s="193"/>
      <c r="M45" s="193"/>
      <c r="N45" s="193"/>
    </row>
    <row r="46" spans="3:14" s="150" customFormat="1" ht="15">
      <c r="C46" s="145" t="s">
        <v>85</v>
      </c>
      <c r="E46" s="193"/>
      <c r="F46" s="202"/>
      <c r="G46" s="193"/>
      <c r="H46" s="202"/>
      <c r="I46" s="193"/>
      <c r="J46" s="202"/>
      <c r="K46" s="193"/>
      <c r="L46" s="193"/>
      <c r="M46" s="193"/>
      <c r="N46" s="193"/>
    </row>
    <row r="47" spans="3:14" s="150" customFormat="1" ht="15">
      <c r="C47" s="145" t="s">
        <v>86</v>
      </c>
      <c r="E47" s="193"/>
      <c r="F47" s="205"/>
      <c r="G47" s="193"/>
      <c r="H47" s="205"/>
      <c r="I47" s="193"/>
      <c r="J47" s="205"/>
      <c r="K47" s="193"/>
      <c r="L47" s="206"/>
      <c r="M47" s="193"/>
      <c r="N47" s="206"/>
    </row>
    <row r="48" spans="4:14" s="150" customFormat="1" ht="15">
      <c r="D48" s="145"/>
      <c r="E48" s="193"/>
      <c r="F48" s="202"/>
      <c r="G48" s="193"/>
      <c r="H48" s="202"/>
      <c r="I48" s="193"/>
      <c r="J48" s="202"/>
      <c r="K48" s="193"/>
      <c r="L48" s="193"/>
      <c r="M48" s="193"/>
      <c r="N48" s="193"/>
    </row>
    <row r="49" spans="1:14" s="150" customFormat="1" ht="15">
      <c r="A49" s="212" t="s">
        <v>29</v>
      </c>
      <c r="E49" s="193"/>
      <c r="F49" s="205">
        <f>SUM(F43:F48)</f>
        <v>0</v>
      </c>
      <c r="G49" s="193"/>
      <c r="H49" s="205">
        <f>SUM(H43:H48)</f>
        <v>0</v>
      </c>
      <c r="I49" s="193"/>
      <c r="J49" s="205">
        <f>SUM(J43:J48)</f>
        <v>0</v>
      </c>
      <c r="K49" s="193"/>
      <c r="L49" s="206">
        <f>SUM(L43:L48)</f>
        <v>0</v>
      </c>
      <c r="M49" s="193"/>
      <c r="N49" s="205">
        <f>SUM(N43:N48)</f>
        <v>0</v>
      </c>
    </row>
    <row r="50" spans="4:14" s="150" customFormat="1" ht="15">
      <c r="D50" s="145"/>
      <c r="E50" s="193"/>
      <c r="F50" s="202"/>
      <c r="G50" s="193"/>
      <c r="H50" s="202"/>
      <c r="I50" s="193"/>
      <c r="J50" s="202"/>
      <c r="K50" s="193"/>
      <c r="L50" s="193"/>
      <c r="M50" s="193"/>
      <c r="N50" s="193"/>
    </row>
    <row r="51" spans="1:15" s="150" customFormat="1" ht="15">
      <c r="A51" s="184" t="s">
        <v>20</v>
      </c>
      <c r="E51" s="163"/>
      <c r="F51" s="213">
        <f>+F39+F49</f>
        <v>0</v>
      </c>
      <c r="G51" s="163"/>
      <c r="H51" s="213">
        <f>+H39+H49</f>
        <v>0</v>
      </c>
      <c r="I51" s="163"/>
      <c r="J51" s="213">
        <f>+J39+J49</f>
        <v>0</v>
      </c>
      <c r="K51" s="163"/>
      <c r="L51" s="214">
        <f>+L39+L49</f>
        <v>0</v>
      </c>
      <c r="M51" s="163"/>
      <c r="N51" s="214">
        <f>+N39+N49</f>
        <v>0</v>
      </c>
      <c r="O51" s="215"/>
    </row>
    <row r="52" spans="1:15" s="150" customFormat="1" ht="15">
      <c r="A52" s="184"/>
      <c r="E52" s="163"/>
      <c r="F52" s="216"/>
      <c r="G52" s="163"/>
      <c r="H52" s="216"/>
      <c r="I52" s="163"/>
      <c r="J52" s="216"/>
      <c r="K52" s="163"/>
      <c r="L52" s="163"/>
      <c r="M52" s="163"/>
      <c r="N52" s="163"/>
      <c r="O52" s="215"/>
    </row>
    <row r="53" spans="1:15" s="150" customFormat="1" ht="15">
      <c r="A53" s="184"/>
      <c r="E53" s="163"/>
      <c r="F53" s="216"/>
      <c r="G53" s="163"/>
      <c r="H53" s="216"/>
      <c r="I53" s="163"/>
      <c r="J53" s="216"/>
      <c r="K53" s="163"/>
      <c r="L53" s="163"/>
      <c r="M53" s="163"/>
      <c r="N53" s="217" t="s">
        <v>412</v>
      </c>
      <c r="O53" s="215"/>
    </row>
    <row r="54" spans="1:15" ht="15.75">
      <c r="A54" s="1" t="str">
        <f>A1</f>
        <v>Sample City, Ohio</v>
      </c>
      <c r="B54" s="141"/>
      <c r="C54" s="141"/>
      <c r="D54" s="141"/>
      <c r="E54" s="187"/>
      <c r="F54" s="507"/>
      <c r="G54" s="187"/>
      <c r="H54" s="507"/>
      <c r="I54" s="187"/>
      <c r="J54" s="186"/>
      <c r="K54" s="187"/>
      <c r="L54" s="186"/>
      <c r="M54" s="187"/>
      <c r="N54" s="186"/>
      <c r="O54" s="188"/>
    </row>
    <row r="55" spans="1:15" s="212" customFormat="1" ht="15.75">
      <c r="A55" s="502" t="s">
        <v>413</v>
      </c>
      <c r="B55" s="147"/>
      <c r="C55" s="147"/>
      <c r="D55" s="147"/>
      <c r="E55" s="463"/>
      <c r="F55" s="508"/>
      <c r="G55" s="463"/>
      <c r="H55" s="508"/>
      <c r="I55" s="463"/>
      <c r="J55" s="462"/>
      <c r="K55" s="463"/>
      <c r="L55" s="462"/>
      <c r="M55" s="463"/>
      <c r="N55" s="462"/>
      <c r="O55" s="149"/>
    </row>
    <row r="56" spans="1:15" s="212" customFormat="1" ht="15.75">
      <c r="A56" s="502" t="str">
        <f>A3</f>
        <v>Last Five Years</v>
      </c>
      <c r="B56" s="147"/>
      <c r="C56" s="147"/>
      <c r="D56" s="147"/>
      <c r="E56" s="463"/>
      <c r="F56" s="508"/>
      <c r="G56" s="463"/>
      <c r="H56" s="508"/>
      <c r="I56" s="463"/>
      <c r="J56" s="462"/>
      <c r="K56" s="463"/>
      <c r="L56" s="462"/>
      <c r="M56" s="463"/>
      <c r="N56" s="462"/>
      <c r="O56" s="149"/>
    </row>
    <row r="57" spans="1:15" s="212" customFormat="1" ht="15.75">
      <c r="A57" s="502" t="str">
        <f>A4</f>
        <v>(Accrual Basis of Accounting)</v>
      </c>
      <c r="B57" s="147"/>
      <c r="C57" s="147"/>
      <c r="D57" s="147"/>
      <c r="E57" s="463"/>
      <c r="F57" s="508"/>
      <c r="G57" s="463"/>
      <c r="H57" s="508"/>
      <c r="I57" s="463"/>
      <c r="J57" s="462"/>
      <c r="K57" s="463"/>
      <c r="L57" s="462"/>
      <c r="M57" s="463"/>
      <c r="N57" s="462"/>
      <c r="O57" s="149"/>
    </row>
    <row r="58" spans="1:15" s="150" customFormat="1" ht="15.75" thickBot="1">
      <c r="A58" s="151"/>
      <c r="B58" s="190"/>
      <c r="C58" s="190"/>
      <c r="D58" s="190"/>
      <c r="E58" s="191"/>
      <c r="F58" s="509"/>
      <c r="G58" s="191"/>
      <c r="H58" s="509"/>
      <c r="I58" s="191"/>
      <c r="J58" s="191"/>
      <c r="K58" s="191"/>
      <c r="L58" s="191"/>
      <c r="M58" s="191"/>
      <c r="N58" s="191"/>
      <c r="O58" s="189"/>
    </row>
    <row r="59" ht="15.75" thickTop="1"/>
    <row r="60" spans="6:15" s="194" customFormat="1" ht="15">
      <c r="F60" s="410" t="str">
        <f>F7</f>
        <v>2006</v>
      </c>
      <c r="H60" s="410" t="str">
        <f aca="true" t="shared" si="0" ref="H60:N60">H7</f>
        <v>2005</v>
      </c>
      <c r="J60" s="267">
        <f t="shared" si="0"/>
        <v>2004</v>
      </c>
      <c r="L60" s="267">
        <f t="shared" si="0"/>
        <v>2003</v>
      </c>
      <c r="M60" s="197"/>
      <c r="N60" s="267">
        <f t="shared" si="0"/>
        <v>2002</v>
      </c>
      <c r="O60" s="197"/>
    </row>
    <row r="61" spans="1:15" s="150" customFormat="1" ht="15">
      <c r="A61" s="184"/>
      <c r="E61" s="163"/>
      <c r="F61" s="216"/>
      <c r="G61" s="163"/>
      <c r="H61" s="216"/>
      <c r="I61" s="163"/>
      <c r="J61" s="216"/>
      <c r="K61" s="163"/>
      <c r="L61" s="163"/>
      <c r="M61" s="163"/>
      <c r="N61" s="163"/>
      <c r="O61" s="215"/>
    </row>
    <row r="62" spans="1:15" s="150" customFormat="1" ht="15">
      <c r="A62" s="218" t="s">
        <v>106</v>
      </c>
      <c r="E62" s="193"/>
      <c r="F62" s="219"/>
      <c r="G62" s="193"/>
      <c r="H62" s="219"/>
      <c r="I62" s="193"/>
      <c r="J62" s="219"/>
      <c r="K62" s="193"/>
      <c r="L62" s="201"/>
      <c r="M62" s="201"/>
      <c r="N62" s="201"/>
      <c r="O62" s="157"/>
    </row>
    <row r="63" spans="1:14" ht="15.75" customHeight="1">
      <c r="A63" s="145" t="s">
        <v>22</v>
      </c>
      <c r="J63" s="204"/>
      <c r="L63" s="193"/>
      <c r="N63" s="193"/>
    </row>
    <row r="64" spans="2:14" ht="15">
      <c r="B64" s="203" t="s">
        <v>79</v>
      </c>
      <c r="E64" s="163"/>
      <c r="F64" s="164"/>
      <c r="G64" s="163"/>
      <c r="H64" s="164"/>
      <c r="I64" s="163"/>
      <c r="J64" s="164"/>
      <c r="K64" s="163"/>
      <c r="L64" s="165"/>
      <c r="M64" s="163"/>
      <c r="N64" s="165"/>
    </row>
    <row r="65" spans="2:15" ht="15">
      <c r="B65" s="203" t="s">
        <v>99</v>
      </c>
      <c r="J65" s="204"/>
      <c r="O65" s="162"/>
    </row>
    <row r="66" spans="3:15" ht="15">
      <c r="C66" s="203" t="s">
        <v>87</v>
      </c>
      <c r="J66" s="204"/>
      <c r="O66" s="162"/>
    </row>
    <row r="67" spans="3:15" ht="15">
      <c r="C67" s="203" t="s">
        <v>88</v>
      </c>
      <c r="J67" s="204"/>
      <c r="O67" s="162"/>
    </row>
    <row r="68" spans="2:15" ht="15">
      <c r="B68" s="203" t="s">
        <v>80</v>
      </c>
      <c r="J68" s="204"/>
      <c r="O68" s="162"/>
    </row>
    <row r="69" spans="2:15" ht="15">
      <c r="B69" s="203" t="s">
        <v>81</v>
      </c>
      <c r="J69" s="204"/>
      <c r="O69" s="162"/>
    </row>
    <row r="70" spans="2:15" ht="15">
      <c r="B70" s="203" t="s">
        <v>82</v>
      </c>
      <c r="J70" s="204"/>
      <c r="O70" s="162"/>
    </row>
    <row r="71" spans="2:15" ht="15">
      <c r="B71" s="203" t="s">
        <v>102</v>
      </c>
      <c r="J71" s="204"/>
      <c r="O71" s="162"/>
    </row>
    <row r="72" spans="2:15" ht="15">
      <c r="B72" s="203" t="s">
        <v>83</v>
      </c>
      <c r="J72" s="204"/>
      <c r="O72" s="162"/>
    </row>
    <row r="73" spans="2:15" ht="15">
      <c r="B73" s="203" t="s">
        <v>242</v>
      </c>
      <c r="F73" s="205"/>
      <c r="H73" s="205"/>
      <c r="J73" s="205"/>
      <c r="O73" s="162"/>
    </row>
    <row r="74" spans="10:14" ht="15">
      <c r="J74" s="204"/>
      <c r="L74" s="220"/>
      <c r="N74" s="220"/>
    </row>
    <row r="75" spans="1:14" ht="15">
      <c r="A75" s="209" t="s">
        <v>23</v>
      </c>
      <c r="F75" s="205">
        <f>SUM(F64:F73)</f>
        <v>0</v>
      </c>
      <c r="H75" s="205">
        <f>SUM(H64:H73)</f>
        <v>0</v>
      </c>
      <c r="J75" s="205">
        <f>SUM(J64:J73)</f>
        <v>0</v>
      </c>
      <c r="L75" s="206">
        <f>SUM(L64:L73)</f>
        <v>0</v>
      </c>
      <c r="N75" s="206">
        <f>SUM(N64:N73)</f>
        <v>0</v>
      </c>
    </row>
    <row r="76" spans="10:14" ht="15">
      <c r="J76" s="204"/>
      <c r="N76" s="193"/>
    </row>
    <row r="77" spans="1:14" ht="15">
      <c r="A77" s="145" t="s">
        <v>21</v>
      </c>
      <c r="F77" s="210"/>
      <c r="H77" s="210"/>
      <c r="J77" s="210"/>
      <c r="L77" s="193"/>
      <c r="N77" s="193"/>
    </row>
    <row r="78" spans="2:14" ht="15">
      <c r="B78" s="145" t="s">
        <v>85</v>
      </c>
      <c r="F78" s="202"/>
      <c r="H78" s="202"/>
      <c r="J78" s="202"/>
      <c r="L78" s="193"/>
      <c r="N78" s="193"/>
    </row>
    <row r="79" spans="2:14" ht="15">
      <c r="B79" s="145" t="s">
        <v>86</v>
      </c>
      <c r="F79" s="205"/>
      <c r="H79" s="205"/>
      <c r="J79" s="205"/>
      <c r="L79" s="206"/>
      <c r="N79" s="206"/>
    </row>
    <row r="80" spans="6:14" ht="15">
      <c r="F80" s="202"/>
      <c r="H80" s="202"/>
      <c r="J80" s="202"/>
      <c r="L80" s="193"/>
      <c r="N80" s="193"/>
    </row>
    <row r="81" spans="1:14" ht="15">
      <c r="A81" s="212" t="s">
        <v>24</v>
      </c>
      <c r="F81" s="205">
        <f>SUM(F78:F79)</f>
        <v>0</v>
      </c>
      <c r="H81" s="205">
        <f>SUM(H78:H79)</f>
        <v>0</v>
      </c>
      <c r="J81" s="205">
        <f>SUM(J78:J79)</f>
        <v>0</v>
      </c>
      <c r="L81" s="206">
        <f>SUM(L78:L79)</f>
        <v>0</v>
      </c>
      <c r="N81" s="206">
        <f>SUM(N78:N79)</f>
        <v>0</v>
      </c>
    </row>
    <row r="82" spans="1:14" ht="15">
      <c r="A82" s="212"/>
      <c r="F82" s="202"/>
      <c r="H82" s="202"/>
      <c r="J82" s="202"/>
      <c r="L82" s="193"/>
      <c r="N82" s="193"/>
    </row>
    <row r="83" spans="1:17" ht="15">
      <c r="A83" s="212" t="s">
        <v>25</v>
      </c>
      <c r="F83" s="205">
        <f>+F75+F81</f>
        <v>0</v>
      </c>
      <c r="H83" s="205">
        <f>+H75+H81</f>
        <v>0</v>
      </c>
      <c r="J83" s="205">
        <f>+J75+J81</f>
        <v>0</v>
      </c>
      <c r="L83" s="206">
        <f>+L75+L81</f>
        <v>0</v>
      </c>
      <c r="N83" s="206">
        <f>+N75+N81</f>
        <v>0</v>
      </c>
      <c r="Q83" s="150"/>
    </row>
    <row r="84" spans="10:14" ht="15">
      <c r="J84" s="204"/>
      <c r="L84" s="193"/>
      <c r="N84" s="193"/>
    </row>
    <row r="85" spans="1:14" ht="15">
      <c r="A85" s="218" t="s">
        <v>26</v>
      </c>
      <c r="J85" s="204"/>
      <c r="L85" s="221" t="s">
        <v>0</v>
      </c>
      <c r="N85" s="193"/>
    </row>
    <row r="86" spans="1:16" ht="15">
      <c r="A86" s="145" t="s">
        <v>27</v>
      </c>
      <c r="E86" s="163"/>
      <c r="F86" s="181">
        <f>+F39-F75</f>
        <v>0</v>
      </c>
      <c r="G86" s="163"/>
      <c r="H86" s="181">
        <f>+H39-H75</f>
        <v>0</v>
      </c>
      <c r="I86" s="162"/>
      <c r="J86" s="181">
        <f>+J39-J75</f>
        <v>0</v>
      </c>
      <c r="K86" s="162"/>
      <c r="L86" s="162">
        <f>+L39-L75</f>
        <v>0</v>
      </c>
      <c r="M86" s="162"/>
      <c r="N86" s="162">
        <f>+N39-N75</f>
        <v>0</v>
      </c>
      <c r="O86" s="163"/>
      <c r="P86" s="165" t="s">
        <v>0</v>
      </c>
    </row>
    <row r="87" spans="1:14" ht="15">
      <c r="A87" s="145" t="s">
        <v>21</v>
      </c>
      <c r="F87" s="205">
        <f>+F49-F81</f>
        <v>0</v>
      </c>
      <c r="H87" s="205">
        <f>+H49-H81</f>
        <v>0</v>
      </c>
      <c r="J87" s="205">
        <f>+J49-J81</f>
        <v>0</v>
      </c>
      <c r="L87" s="206">
        <f>+L49-L81</f>
        <v>0</v>
      </c>
      <c r="N87" s="172">
        <f>+N49-N81</f>
        <v>0</v>
      </c>
    </row>
    <row r="88" spans="6:14" ht="15">
      <c r="F88" s="202"/>
      <c r="H88" s="202"/>
      <c r="J88" s="202"/>
      <c r="L88" s="193"/>
      <c r="N88" s="193"/>
    </row>
    <row r="89" spans="1:14" ht="15">
      <c r="A89" s="212" t="s">
        <v>28</v>
      </c>
      <c r="E89" s="163"/>
      <c r="F89" s="171">
        <f>+F51-F83</f>
        <v>0</v>
      </c>
      <c r="G89" s="162"/>
      <c r="H89" s="171">
        <f>+H51-H83</f>
        <v>0</v>
      </c>
      <c r="I89" s="162"/>
      <c r="J89" s="171">
        <f>+J51-J83</f>
        <v>0</v>
      </c>
      <c r="K89" s="162"/>
      <c r="L89" s="172">
        <f>+L51-L83</f>
        <v>0</v>
      </c>
      <c r="M89" s="162"/>
      <c r="N89" s="172">
        <f>+N51-N83</f>
        <v>0</v>
      </c>
    </row>
    <row r="90" spans="1:15" s="150" customFormat="1" ht="15">
      <c r="A90" s="184"/>
      <c r="E90" s="163"/>
      <c r="F90" s="216"/>
      <c r="G90" s="163"/>
      <c r="H90" s="216"/>
      <c r="I90" s="163"/>
      <c r="J90" s="216"/>
      <c r="K90" s="163"/>
      <c r="L90" s="163"/>
      <c r="M90" s="163"/>
      <c r="N90" s="163"/>
      <c r="O90" s="215"/>
    </row>
    <row r="91" spans="1:14" ht="15">
      <c r="A91" s="218" t="s">
        <v>30</v>
      </c>
      <c r="J91" s="204"/>
      <c r="N91" s="193"/>
    </row>
    <row r="92" spans="1:14" ht="15">
      <c r="A92" s="168" t="s">
        <v>1</v>
      </c>
      <c r="J92" s="204"/>
      <c r="N92" s="193"/>
    </row>
    <row r="93" spans="2:14" ht="15">
      <c r="B93" s="145" t="s">
        <v>244</v>
      </c>
      <c r="J93" s="204"/>
      <c r="N93" s="193"/>
    </row>
    <row r="94" spans="3:14" ht="15">
      <c r="C94" s="145" t="s">
        <v>245</v>
      </c>
      <c r="J94" s="204"/>
      <c r="N94" s="193"/>
    </row>
    <row r="95" spans="4:14" ht="15">
      <c r="D95" s="145" t="s">
        <v>246</v>
      </c>
      <c r="E95" s="163"/>
      <c r="F95" s="164"/>
      <c r="G95" s="163"/>
      <c r="H95" s="164"/>
      <c r="I95" s="163"/>
      <c r="J95" s="164"/>
      <c r="K95" s="163"/>
      <c r="L95" s="165"/>
      <c r="M95" s="163"/>
      <c r="N95" s="163"/>
    </row>
    <row r="96" spans="4:14" ht="15">
      <c r="D96" s="145" t="s">
        <v>247</v>
      </c>
      <c r="J96" s="204"/>
      <c r="N96" s="193"/>
    </row>
    <row r="97" spans="3:14" ht="15">
      <c r="C97" s="145" t="s">
        <v>248</v>
      </c>
      <c r="J97" s="204"/>
      <c r="N97" s="193"/>
    </row>
    <row r="98" spans="4:14" ht="15">
      <c r="D98" s="145" t="s">
        <v>246</v>
      </c>
      <c r="J98" s="204"/>
      <c r="N98" s="193"/>
    </row>
    <row r="99" spans="4:14" ht="15">
      <c r="D99" s="145" t="s">
        <v>92</v>
      </c>
      <c r="J99" s="204"/>
      <c r="N99" s="193"/>
    </row>
    <row r="100" spans="4:14" ht="15">
      <c r="D100" s="145" t="s">
        <v>60</v>
      </c>
      <c r="J100" s="204"/>
      <c r="N100" s="193"/>
    </row>
    <row r="101" spans="4:14" ht="15" hidden="1">
      <c r="D101" s="145" t="s">
        <v>92</v>
      </c>
      <c r="J101" s="204"/>
      <c r="N101" s="193"/>
    </row>
    <row r="102" spans="2:16" ht="15">
      <c r="B102" s="145" t="s">
        <v>249</v>
      </c>
      <c r="J102" s="204"/>
      <c r="N102" s="193"/>
      <c r="P102" s="192"/>
    </row>
    <row r="103" spans="3:16" ht="15">
      <c r="C103" s="145" t="s">
        <v>250</v>
      </c>
      <c r="J103" s="204"/>
      <c r="N103" s="193"/>
      <c r="P103" s="192"/>
    </row>
    <row r="104" spans="2:14" ht="15">
      <c r="B104" s="145" t="s">
        <v>251</v>
      </c>
      <c r="J104" s="204"/>
      <c r="N104" s="193"/>
    </row>
    <row r="105" spans="2:14" ht="15">
      <c r="B105" s="145" t="s">
        <v>252</v>
      </c>
      <c r="J105" s="204"/>
      <c r="N105" s="193"/>
    </row>
    <row r="106" spans="2:14" ht="15">
      <c r="B106" s="145" t="s">
        <v>253</v>
      </c>
      <c r="F106" s="205"/>
      <c r="H106" s="205"/>
      <c r="J106" s="205"/>
      <c r="L106" s="206"/>
      <c r="N106" s="206"/>
    </row>
    <row r="107" spans="10:14" ht="15">
      <c r="J107" s="204"/>
      <c r="N107" s="193"/>
    </row>
    <row r="108" spans="1:14" ht="15">
      <c r="A108" s="212" t="s">
        <v>254</v>
      </c>
      <c r="E108" s="163"/>
      <c r="F108" s="171">
        <f>SUM(F95:F106)</f>
        <v>0</v>
      </c>
      <c r="G108" s="163"/>
      <c r="H108" s="171">
        <f>SUM(H95:H106)</f>
        <v>0</v>
      </c>
      <c r="I108" s="162"/>
      <c r="J108" s="171">
        <f>SUM(J95:J106)</f>
        <v>0</v>
      </c>
      <c r="K108" s="162"/>
      <c r="L108" s="172">
        <f>SUM(L95:L106)</f>
        <v>0</v>
      </c>
      <c r="M108" s="162"/>
      <c r="N108" s="172">
        <f>SUM(N95:N106)</f>
        <v>0</v>
      </c>
    </row>
    <row r="109" ht="15">
      <c r="J109" s="204"/>
    </row>
    <row r="110" spans="1:14" ht="15">
      <c r="A110" s="145" t="s">
        <v>21</v>
      </c>
      <c r="F110" s="210"/>
      <c r="H110" s="210"/>
      <c r="J110" s="210"/>
      <c r="L110" s="193"/>
      <c r="N110" s="193"/>
    </row>
    <row r="111" spans="2:14" ht="15">
      <c r="B111" s="145" t="s">
        <v>248</v>
      </c>
      <c r="F111" s="210"/>
      <c r="H111" s="210"/>
      <c r="J111" s="210"/>
      <c r="L111" s="193"/>
      <c r="N111" s="193"/>
    </row>
    <row r="112" spans="3:14" ht="15">
      <c r="C112" s="145" t="s">
        <v>403</v>
      </c>
      <c r="F112" s="202"/>
      <c r="H112" s="202"/>
      <c r="J112" s="202"/>
      <c r="L112" s="193"/>
      <c r="N112" s="193"/>
    </row>
    <row r="113" spans="2:14" ht="15">
      <c r="B113" s="145" t="s">
        <v>251</v>
      </c>
      <c r="J113" s="204"/>
      <c r="N113" s="193"/>
    </row>
    <row r="114" spans="2:14" ht="15">
      <c r="B114" s="145" t="s">
        <v>252</v>
      </c>
      <c r="J114" s="204"/>
      <c r="N114" s="193"/>
    </row>
    <row r="115" spans="2:14" ht="15">
      <c r="B115" s="145" t="s">
        <v>253</v>
      </c>
      <c r="F115" s="205"/>
      <c r="H115" s="205"/>
      <c r="J115" s="205"/>
      <c r="L115" s="206"/>
      <c r="N115" s="206"/>
    </row>
    <row r="116" spans="10:14" ht="15">
      <c r="J116" s="204"/>
      <c r="N116" s="193"/>
    </row>
    <row r="117" spans="1:14" ht="15">
      <c r="A117" s="212" t="s">
        <v>24</v>
      </c>
      <c r="F117" s="205">
        <f>SUM(F112:F115)</f>
        <v>0</v>
      </c>
      <c r="H117" s="205">
        <f>SUM(H112:H115)</f>
        <v>0</v>
      </c>
      <c r="J117" s="205">
        <f>SUM(J112:J115)</f>
        <v>0</v>
      </c>
      <c r="L117" s="206">
        <f>SUM(L112:L115)</f>
        <v>0</v>
      </c>
      <c r="N117" s="206">
        <f>SUM(N112:N115)</f>
        <v>0</v>
      </c>
    </row>
    <row r="118" spans="10:14" ht="15">
      <c r="J118" s="204"/>
      <c r="N118" s="193"/>
    </row>
    <row r="119" spans="1:14" ht="15">
      <c r="A119" s="212" t="s">
        <v>31</v>
      </c>
      <c r="J119" s="204"/>
      <c r="N119" s="193"/>
    </row>
    <row r="120" spans="2:14" ht="15">
      <c r="B120" s="212" t="s">
        <v>32</v>
      </c>
      <c r="F120" s="205">
        <f>+F108+F117</f>
        <v>0</v>
      </c>
      <c r="H120" s="205">
        <f>+H108+H117</f>
        <v>0</v>
      </c>
      <c r="J120" s="205">
        <f>+J108+J117</f>
        <v>0</v>
      </c>
      <c r="L120" s="206">
        <f>+L108+L117</f>
        <v>0</v>
      </c>
      <c r="N120" s="206">
        <f>+N108+N117</f>
        <v>0</v>
      </c>
    </row>
    <row r="121" spans="1:10" ht="15">
      <c r="A121" s="203" t="s">
        <v>0</v>
      </c>
      <c r="J121" s="204"/>
    </row>
    <row r="122" spans="1:10" ht="15">
      <c r="A122" s="218" t="s">
        <v>255</v>
      </c>
      <c r="J122" s="204"/>
    </row>
    <row r="123" spans="1:14" ht="15">
      <c r="A123" s="145" t="s">
        <v>1</v>
      </c>
      <c r="E123" s="163"/>
      <c r="F123" s="167">
        <f>F108+F86</f>
        <v>0</v>
      </c>
      <c r="G123" s="163"/>
      <c r="H123" s="167">
        <f>H108+H86</f>
        <v>0</v>
      </c>
      <c r="I123" s="162"/>
      <c r="J123" s="167">
        <f>J108+J86</f>
        <v>0</v>
      </c>
      <c r="K123" s="162"/>
      <c r="L123" s="168">
        <f>L108+L86</f>
        <v>0</v>
      </c>
      <c r="M123" s="162"/>
      <c r="N123" s="168">
        <f>N108+N86</f>
        <v>0</v>
      </c>
    </row>
    <row r="124" spans="1:14" ht="15">
      <c r="A124" s="145" t="s">
        <v>21</v>
      </c>
      <c r="F124" s="205">
        <f>F117+F87</f>
        <v>0</v>
      </c>
      <c r="H124" s="205">
        <f>H117+H87</f>
        <v>0</v>
      </c>
      <c r="J124" s="205">
        <f>J117+J87</f>
        <v>0</v>
      </c>
      <c r="L124" s="206">
        <f>L117+L87</f>
        <v>0</v>
      </c>
      <c r="N124" s="206">
        <f>N117+N87</f>
        <v>0</v>
      </c>
    </row>
    <row r="125" ht="15">
      <c r="J125" s="204"/>
    </row>
    <row r="126" spans="1:14" ht="15.75" thickBot="1">
      <c r="A126" s="212" t="s">
        <v>256</v>
      </c>
      <c r="D126" s="203"/>
      <c r="E126" s="163"/>
      <c r="F126" s="222">
        <f>F123+F124</f>
        <v>0</v>
      </c>
      <c r="G126" s="163"/>
      <c r="H126" s="222">
        <f>H123+H124</f>
        <v>0</v>
      </c>
      <c r="I126" s="163"/>
      <c r="J126" s="222">
        <f>J123+J124</f>
        <v>0</v>
      </c>
      <c r="K126" s="163"/>
      <c r="L126" s="223">
        <f>L123+L124</f>
        <v>0</v>
      </c>
      <c r="M126" s="163"/>
      <c r="N126" s="223">
        <f>N123+N124</f>
        <v>0</v>
      </c>
    </row>
    <row r="127" ht="15.75" thickTop="1"/>
    <row r="129" ht="15">
      <c r="D129" s="203"/>
    </row>
    <row r="130" ht="15">
      <c r="D130" s="145" t="s">
        <v>0</v>
      </c>
    </row>
    <row r="131" ht="15">
      <c r="D131" s="145" t="s">
        <v>0</v>
      </c>
    </row>
    <row r="132" ht="15">
      <c r="D132" s="145" t="s">
        <v>0</v>
      </c>
    </row>
  </sheetData>
  <printOptions horizontalCentered="1"/>
  <pageMargins left="0.9" right="0.9" top="0.5" bottom="0.5" header="0.5" footer="0.5"/>
  <pageSetup fitToHeight="0" fitToWidth="1" horizontalDpi="600" verticalDpi="600" orientation="portrait" scale="64" r:id="rId3"/>
  <headerFooter alignWithMargins="0">
    <oddFooter>&amp;C&amp;"Times New Roman,Regular"&amp;11- S&amp;P -</oddFooter>
  </headerFooter>
  <rowBreaks count="1" manualBreakCount="1">
    <brk id="53" max="8" man="1"/>
  </rowBreaks>
  <legacyDrawing r:id="rId2"/>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indexed="15"/>
  </sheetPr>
  <dimension ref="A1:AR52"/>
  <sheetViews>
    <sheetView zoomScale="50" zoomScaleNormal="50" zoomScaleSheetLayoutView="100" workbookViewId="0" topLeftCell="A1">
      <pane xSplit="1" topLeftCell="B1" activePane="topRight" state="frozen"/>
      <selection pane="topLeft" activeCell="C33" sqref="C33"/>
      <selection pane="topRight" activeCell="A2" sqref="A2"/>
    </sheetView>
  </sheetViews>
  <sheetFormatPr defaultColWidth="9.140625" defaultRowHeight="12.75"/>
  <cols>
    <col min="1" max="1" width="36.421875" style="145" customWidth="1"/>
    <col min="2" max="2" width="1.7109375" style="145" customWidth="1"/>
    <col min="3" max="3" width="14.7109375" style="140" customWidth="1"/>
    <col min="4" max="4" width="1.7109375" style="145" customWidth="1"/>
    <col min="5" max="5" width="14.7109375" style="145" customWidth="1"/>
    <col min="6" max="6" width="1.7109375" style="145" customWidth="1"/>
    <col min="7" max="7" width="14.7109375" style="145" customWidth="1"/>
    <col min="8" max="8" width="1.7109375" style="145" customWidth="1"/>
    <col min="9" max="9" width="14.7109375" style="145" customWidth="1"/>
    <col min="10" max="10" width="1.7109375" style="145" customWidth="1"/>
    <col min="11" max="11" width="14.7109375" style="145" customWidth="1"/>
    <col min="12" max="12" width="1.7109375" style="145" hidden="1" customWidth="1"/>
    <col min="13" max="13" width="14.7109375" style="145" customWidth="1"/>
    <col min="14" max="14" width="1.7109375" style="145" customWidth="1"/>
    <col min="15" max="15" width="14.7109375" style="145" customWidth="1"/>
    <col min="16" max="16" width="1.7109375" style="145" customWidth="1"/>
    <col min="17" max="17" width="14.7109375" style="145" customWidth="1"/>
    <col min="18" max="18" width="1.7109375" style="145" customWidth="1"/>
    <col min="19" max="19" width="14.7109375" style="145" customWidth="1"/>
    <col min="20" max="20" width="1.7109375" style="145" customWidth="1"/>
    <col min="21" max="21" width="14.7109375" style="145" customWidth="1"/>
    <col min="22" max="22" width="40.00390625" style="145" customWidth="1"/>
    <col min="23" max="23" width="14.7109375" style="145" customWidth="1"/>
    <col min="24" max="16384" width="9.140625" style="145" customWidth="1"/>
  </cols>
  <sheetData>
    <row r="1" spans="1:23" s="153" customFormat="1" ht="15.75">
      <c r="A1" s="1" t="str">
        <f>'Net Assets by Component'!A1</f>
        <v>Sample City, Ohio</v>
      </c>
      <c r="B1" s="143"/>
      <c r="C1" s="510"/>
      <c r="D1" s="143"/>
      <c r="E1" s="143"/>
      <c r="F1" s="143"/>
      <c r="G1" s="143"/>
      <c r="H1" s="143"/>
      <c r="I1" s="143"/>
      <c r="J1" s="143"/>
      <c r="K1" s="143"/>
      <c r="L1" s="144"/>
      <c r="M1" s="144"/>
      <c r="N1" s="144"/>
      <c r="O1" s="144"/>
      <c r="P1" s="144"/>
      <c r="Q1" s="144"/>
      <c r="R1" s="144"/>
      <c r="S1" s="144"/>
      <c r="T1" s="144"/>
      <c r="U1" s="144"/>
      <c r="V1" s="144"/>
      <c r="W1" s="144"/>
    </row>
    <row r="2" spans="1:11" s="148" customFormat="1" ht="15">
      <c r="A2" s="147" t="s">
        <v>33</v>
      </c>
      <c r="B2" s="147"/>
      <c r="C2" s="506"/>
      <c r="D2" s="147"/>
      <c r="E2" s="147"/>
      <c r="F2" s="147"/>
      <c r="G2" s="147"/>
      <c r="H2" s="147"/>
      <c r="I2" s="147"/>
      <c r="J2" s="147"/>
      <c r="K2" s="147"/>
    </row>
    <row r="3" spans="1:11" s="148" customFormat="1" ht="15">
      <c r="A3" s="147" t="s">
        <v>7</v>
      </c>
      <c r="B3" s="147"/>
      <c r="C3" s="506"/>
      <c r="D3" s="147"/>
      <c r="E3" s="147"/>
      <c r="F3" s="147"/>
      <c r="G3" s="147"/>
      <c r="H3" s="147"/>
      <c r="I3" s="147"/>
      <c r="J3" s="147"/>
      <c r="K3" s="147"/>
    </row>
    <row r="4" spans="1:44" s="153" customFormat="1" ht="15">
      <c r="A4" s="146" t="s">
        <v>44</v>
      </c>
      <c r="B4" s="146"/>
      <c r="C4" s="498"/>
      <c r="D4" s="146"/>
      <c r="E4" s="146"/>
      <c r="F4" s="146"/>
      <c r="G4" s="146"/>
      <c r="H4" s="146"/>
      <c r="I4" s="146"/>
      <c r="J4" s="146"/>
      <c r="K4" s="146"/>
      <c r="L4" s="149"/>
      <c r="M4" s="149"/>
      <c r="N4" s="149"/>
      <c r="O4" s="149"/>
      <c r="P4" s="149"/>
      <c r="Q4" s="149"/>
      <c r="R4" s="149"/>
      <c r="S4" s="149"/>
      <c r="T4" s="149"/>
      <c r="U4" s="149"/>
      <c r="V4" s="149"/>
      <c r="W4" s="149"/>
      <c r="X4" s="189"/>
      <c r="Y4" s="189"/>
      <c r="Z4" s="189"/>
      <c r="AA4" s="189"/>
      <c r="AB4" s="189"/>
      <c r="AC4" s="189"/>
      <c r="AD4" s="189"/>
      <c r="AE4" s="189"/>
      <c r="AF4" s="189"/>
      <c r="AG4" s="189"/>
      <c r="AH4" s="189"/>
      <c r="AI4" s="189"/>
      <c r="AJ4" s="189"/>
      <c r="AK4" s="189"/>
      <c r="AL4" s="189"/>
      <c r="AM4" s="189"/>
      <c r="AN4" s="189"/>
      <c r="AO4" s="189"/>
      <c r="AP4" s="189"/>
      <c r="AQ4" s="189"/>
      <c r="AR4" s="189"/>
    </row>
    <row r="5" spans="1:23" s="153" customFormat="1" ht="15.75" thickBot="1">
      <c r="A5" s="224"/>
      <c r="B5" s="224"/>
      <c r="C5" s="511"/>
      <c r="D5" s="224"/>
      <c r="E5" s="224"/>
      <c r="F5" s="224"/>
      <c r="G5" s="224"/>
      <c r="H5" s="224"/>
      <c r="I5" s="224"/>
      <c r="J5" s="224"/>
      <c r="K5" s="224"/>
      <c r="L5" s="139"/>
      <c r="M5" s="190"/>
      <c r="N5" s="190"/>
      <c r="O5" s="190"/>
      <c r="P5" s="190"/>
      <c r="Q5" s="190"/>
      <c r="R5" s="190"/>
      <c r="S5" s="190"/>
      <c r="T5" s="190"/>
      <c r="U5" s="190"/>
      <c r="V5" s="189"/>
      <c r="W5" s="189"/>
    </row>
    <row r="6" spans="22:24" ht="15.75" thickTop="1">
      <c r="V6" s="150"/>
      <c r="W6" s="150"/>
      <c r="X6" s="150"/>
    </row>
    <row r="7" spans="3:24" ht="15">
      <c r="C7" s="155">
        <v>2006</v>
      </c>
      <c r="E7" s="155">
        <v>2005</v>
      </c>
      <c r="F7" s="154"/>
      <c r="G7" s="156">
        <v>2004</v>
      </c>
      <c r="H7" s="226"/>
      <c r="I7" s="156">
        <v>2003</v>
      </c>
      <c r="J7" s="226"/>
      <c r="K7" s="158">
        <v>2002</v>
      </c>
      <c r="L7" s="226"/>
      <c r="M7" s="158">
        <v>2001</v>
      </c>
      <c r="N7" s="226"/>
      <c r="O7" s="158">
        <v>2000</v>
      </c>
      <c r="P7" s="226"/>
      <c r="Q7" s="158">
        <v>1999</v>
      </c>
      <c r="R7" s="226"/>
      <c r="S7" s="158">
        <v>1998</v>
      </c>
      <c r="T7" s="226"/>
      <c r="U7" s="158">
        <v>1997</v>
      </c>
      <c r="V7" s="157"/>
      <c r="W7" s="591"/>
      <c r="X7" s="150"/>
    </row>
    <row r="8" spans="1:24" ht="15">
      <c r="A8" s="199" t="s">
        <v>34</v>
      </c>
      <c r="C8" s="160"/>
      <c r="E8" s="160"/>
      <c r="F8" s="159"/>
      <c r="G8" s="159"/>
      <c r="I8" s="159"/>
      <c r="K8" s="161"/>
      <c r="M8" s="161"/>
      <c r="O8" s="161"/>
      <c r="Q8" s="161"/>
      <c r="S8" s="161"/>
      <c r="U8" s="161"/>
      <c r="W8" s="159"/>
      <c r="X8" s="150"/>
    </row>
    <row r="9" spans="1:24" ht="15">
      <c r="A9" s="203" t="s">
        <v>35</v>
      </c>
      <c r="C9" s="164"/>
      <c r="E9" s="164"/>
      <c r="F9" s="165"/>
      <c r="G9" s="164"/>
      <c r="H9" s="165"/>
      <c r="I9" s="164"/>
      <c r="J9" s="165"/>
      <c r="K9" s="164"/>
      <c r="L9" s="165"/>
      <c r="M9" s="164"/>
      <c r="N9" s="165"/>
      <c r="O9" s="164"/>
      <c r="P9" s="165"/>
      <c r="Q9" s="164"/>
      <c r="R9" s="165"/>
      <c r="S9" s="164"/>
      <c r="T9" s="165"/>
      <c r="U9" s="164"/>
      <c r="V9" s="165"/>
      <c r="W9" s="216"/>
      <c r="X9" s="150"/>
    </row>
    <row r="10" spans="1:24" ht="15">
      <c r="A10" s="203" t="s">
        <v>37</v>
      </c>
      <c r="C10" s="227"/>
      <c r="E10" s="227"/>
      <c r="F10" s="228"/>
      <c r="G10" s="227"/>
      <c r="H10" s="228"/>
      <c r="I10" s="227"/>
      <c r="J10" s="228"/>
      <c r="K10" s="227"/>
      <c r="L10" s="228"/>
      <c r="M10" s="227"/>
      <c r="N10" s="228"/>
      <c r="O10" s="227"/>
      <c r="P10" s="228"/>
      <c r="Q10" s="227"/>
      <c r="R10" s="228"/>
      <c r="S10" s="227"/>
      <c r="T10" s="228"/>
      <c r="U10" s="227"/>
      <c r="V10" s="228"/>
      <c r="W10" s="229"/>
      <c r="X10" s="150"/>
    </row>
    <row r="11" spans="1:24" ht="15">
      <c r="A11" s="203"/>
      <c r="C11" s="229"/>
      <c r="E11" s="229"/>
      <c r="F11" s="228"/>
      <c r="G11" s="229"/>
      <c r="H11" s="228"/>
      <c r="I11" s="229"/>
      <c r="J11" s="228"/>
      <c r="K11" s="229"/>
      <c r="L11" s="228"/>
      <c r="M11" s="229"/>
      <c r="N11" s="228"/>
      <c r="O11" s="229"/>
      <c r="P11" s="228"/>
      <c r="Q11" s="229"/>
      <c r="R11" s="228"/>
      <c r="S11" s="229"/>
      <c r="T11" s="228"/>
      <c r="U11" s="229"/>
      <c r="V11" s="228"/>
      <c r="W11" s="229"/>
      <c r="X11" s="150"/>
    </row>
    <row r="12" spans="1:44" ht="15">
      <c r="A12" s="203" t="s">
        <v>36</v>
      </c>
      <c r="C12" s="227">
        <f>SUM(C9:C10)</f>
        <v>0</v>
      </c>
      <c r="E12" s="227">
        <f>SUM(E9:E10)</f>
        <v>0</v>
      </c>
      <c r="F12" s="228"/>
      <c r="G12" s="227">
        <f>SUM(G9:G10)</f>
        <v>0</v>
      </c>
      <c r="H12" s="228"/>
      <c r="I12" s="227">
        <f>SUM(I9:I10)</f>
        <v>0</v>
      </c>
      <c r="J12" s="228"/>
      <c r="K12" s="227">
        <f>SUM(K9:K10)</f>
        <v>0</v>
      </c>
      <c r="L12" s="228"/>
      <c r="M12" s="227">
        <f>SUM(M9:M10)</f>
        <v>0</v>
      </c>
      <c r="N12" s="228"/>
      <c r="O12" s="227">
        <f>SUM(O9:O10)</f>
        <v>0</v>
      </c>
      <c r="P12" s="228"/>
      <c r="Q12" s="227">
        <f>SUM(Q9:Q10)</f>
        <v>0</v>
      </c>
      <c r="R12" s="228"/>
      <c r="S12" s="227">
        <f>SUM(S9:S10)</f>
        <v>0</v>
      </c>
      <c r="T12" s="228"/>
      <c r="U12" s="227">
        <f>SUM(U9:U10)</f>
        <v>0</v>
      </c>
      <c r="V12" s="228"/>
      <c r="W12" s="229"/>
      <c r="X12" s="11"/>
      <c r="Y12" s="2"/>
      <c r="Z12" s="2"/>
      <c r="AA12" s="2"/>
      <c r="AB12" s="2"/>
      <c r="AC12" s="2"/>
      <c r="AD12" s="2"/>
      <c r="AE12" s="2"/>
      <c r="AF12" s="2"/>
      <c r="AG12" s="2"/>
      <c r="AH12" s="2"/>
      <c r="AI12" s="2"/>
      <c r="AJ12" s="2"/>
      <c r="AK12" s="2"/>
      <c r="AL12" s="2"/>
      <c r="AM12" s="2"/>
      <c r="AN12" s="2"/>
      <c r="AO12" s="2"/>
      <c r="AP12" s="2"/>
      <c r="AQ12" s="2"/>
      <c r="AR12" s="2"/>
    </row>
    <row r="13" spans="3:44" ht="15">
      <c r="C13" s="229"/>
      <c r="E13" s="229"/>
      <c r="F13" s="228"/>
      <c r="G13" s="229"/>
      <c r="H13" s="228"/>
      <c r="I13" s="229"/>
      <c r="J13" s="228"/>
      <c r="K13" s="229"/>
      <c r="L13" s="228"/>
      <c r="M13" s="229"/>
      <c r="N13" s="228"/>
      <c r="O13" s="229"/>
      <c r="P13" s="228"/>
      <c r="Q13" s="229"/>
      <c r="R13" s="228"/>
      <c r="S13" s="229"/>
      <c r="T13" s="228"/>
      <c r="U13" s="229"/>
      <c r="V13" s="228"/>
      <c r="W13" s="229"/>
      <c r="X13" s="11"/>
      <c r="Y13" s="2"/>
      <c r="Z13" s="2"/>
      <c r="AA13" s="2"/>
      <c r="AB13" s="2"/>
      <c r="AC13" s="2"/>
      <c r="AD13" s="2"/>
      <c r="AE13" s="2"/>
      <c r="AF13" s="2"/>
      <c r="AG13" s="2"/>
      <c r="AH13" s="2"/>
      <c r="AI13" s="2"/>
      <c r="AJ13" s="2"/>
      <c r="AK13" s="2"/>
      <c r="AL13" s="2"/>
      <c r="AM13" s="2"/>
      <c r="AN13" s="2"/>
      <c r="AO13" s="2"/>
      <c r="AP13" s="2"/>
      <c r="AQ13" s="2"/>
      <c r="AR13" s="2"/>
    </row>
    <row r="14" spans="1:44" ht="15">
      <c r="A14" s="218" t="s">
        <v>42</v>
      </c>
      <c r="B14" s="150"/>
      <c r="C14" s="230"/>
      <c r="D14" s="150"/>
      <c r="E14" s="230"/>
      <c r="F14" s="231"/>
      <c r="G14" s="230"/>
      <c r="H14" s="231"/>
      <c r="I14" s="230"/>
      <c r="J14" s="231"/>
      <c r="K14" s="230"/>
      <c r="L14" s="231"/>
      <c r="M14" s="230"/>
      <c r="N14" s="231"/>
      <c r="O14" s="230"/>
      <c r="P14" s="231"/>
      <c r="Q14" s="230"/>
      <c r="R14" s="231"/>
      <c r="S14" s="230"/>
      <c r="T14" s="231"/>
      <c r="U14" s="230"/>
      <c r="V14" s="231"/>
      <c r="W14" s="230"/>
      <c r="X14" s="11"/>
      <c r="Y14" s="2"/>
      <c r="Z14" s="2"/>
      <c r="AA14" s="2"/>
      <c r="AB14" s="2"/>
      <c r="AC14" s="2"/>
      <c r="AD14" s="2"/>
      <c r="AE14" s="2"/>
      <c r="AF14" s="2"/>
      <c r="AG14" s="2"/>
      <c r="AH14" s="2"/>
      <c r="AI14" s="2"/>
      <c r="AJ14" s="2"/>
      <c r="AK14" s="2"/>
      <c r="AL14" s="2"/>
      <c r="AM14" s="2"/>
      <c r="AN14" s="2"/>
      <c r="AO14" s="2"/>
      <c r="AP14" s="2"/>
      <c r="AQ14" s="2"/>
      <c r="AR14" s="2"/>
    </row>
    <row r="15" spans="1:44" ht="15">
      <c r="A15" s="145" t="s">
        <v>35</v>
      </c>
      <c r="C15" s="229"/>
      <c r="E15" s="229"/>
      <c r="F15" s="228"/>
      <c r="G15" s="229"/>
      <c r="H15" s="228"/>
      <c r="I15" s="229"/>
      <c r="J15" s="228"/>
      <c r="K15" s="229"/>
      <c r="L15" s="228"/>
      <c r="M15" s="229"/>
      <c r="N15" s="228"/>
      <c r="O15" s="229"/>
      <c r="P15" s="228"/>
      <c r="Q15" s="229"/>
      <c r="R15" s="228"/>
      <c r="S15" s="229"/>
      <c r="T15" s="228"/>
      <c r="U15" s="229"/>
      <c r="V15" s="228"/>
      <c r="W15" s="229"/>
      <c r="X15" s="11"/>
      <c r="Y15" s="2"/>
      <c r="Z15" s="2"/>
      <c r="AA15" s="2"/>
      <c r="AB15" s="2"/>
      <c r="AC15" s="2"/>
      <c r="AD15" s="2"/>
      <c r="AE15" s="2"/>
      <c r="AF15" s="2"/>
      <c r="AG15" s="2"/>
      <c r="AH15" s="2"/>
      <c r="AI15" s="2"/>
      <c r="AJ15" s="2"/>
      <c r="AK15" s="2"/>
      <c r="AL15" s="2"/>
      <c r="AM15" s="2"/>
      <c r="AN15" s="2"/>
      <c r="AO15" s="2"/>
      <c r="AP15" s="2"/>
      <c r="AQ15" s="2"/>
      <c r="AR15" s="2"/>
    </row>
    <row r="16" spans="1:44" ht="15">
      <c r="A16" s="145" t="s">
        <v>456</v>
      </c>
      <c r="C16" s="229"/>
      <c r="E16" s="229"/>
      <c r="F16" s="228"/>
      <c r="G16" s="229"/>
      <c r="H16" s="228"/>
      <c r="I16" s="229"/>
      <c r="J16" s="228"/>
      <c r="K16" s="229"/>
      <c r="L16" s="228"/>
      <c r="M16" s="229"/>
      <c r="N16" s="228"/>
      <c r="O16" s="229"/>
      <c r="P16" s="228"/>
      <c r="Q16" s="229"/>
      <c r="R16" s="228"/>
      <c r="S16" s="229"/>
      <c r="T16" s="228"/>
      <c r="U16" s="229"/>
      <c r="V16" s="228"/>
      <c r="W16" s="229"/>
      <c r="X16" s="11"/>
      <c r="Y16" s="2"/>
      <c r="Z16" s="2"/>
      <c r="AA16" s="2"/>
      <c r="AB16" s="2"/>
      <c r="AC16" s="2"/>
      <c r="AD16" s="2"/>
      <c r="AE16" s="2"/>
      <c r="AF16" s="2"/>
      <c r="AG16" s="2"/>
      <c r="AH16" s="2"/>
      <c r="AI16" s="2"/>
      <c r="AJ16" s="2"/>
      <c r="AK16" s="2"/>
      <c r="AL16" s="2"/>
      <c r="AM16" s="2"/>
      <c r="AN16" s="2"/>
      <c r="AO16" s="2"/>
      <c r="AP16" s="2"/>
      <c r="AQ16" s="2"/>
      <c r="AR16" s="2"/>
    </row>
    <row r="17" spans="1:44" ht="15">
      <c r="A17" s="145" t="s">
        <v>38</v>
      </c>
      <c r="C17" s="229"/>
      <c r="E17" s="229"/>
      <c r="F17" s="228"/>
      <c r="G17" s="229"/>
      <c r="H17" s="228"/>
      <c r="I17" s="229"/>
      <c r="J17" s="228"/>
      <c r="K17" s="229"/>
      <c r="L17" s="228"/>
      <c r="M17" s="229"/>
      <c r="N17" s="228"/>
      <c r="O17" s="229"/>
      <c r="P17" s="228"/>
      <c r="Q17" s="229"/>
      <c r="R17" s="228"/>
      <c r="S17" s="229"/>
      <c r="T17" s="228"/>
      <c r="U17" s="229"/>
      <c r="V17" s="228"/>
      <c r="W17" s="229"/>
      <c r="X17" s="11"/>
      <c r="Y17" s="2"/>
      <c r="Z17" s="2"/>
      <c r="AA17" s="2"/>
      <c r="AB17" s="2"/>
      <c r="AC17" s="2"/>
      <c r="AD17" s="2"/>
      <c r="AE17" s="2"/>
      <c r="AF17" s="2"/>
      <c r="AG17" s="2"/>
      <c r="AH17" s="2"/>
      <c r="AI17" s="2"/>
      <c r="AJ17" s="2"/>
      <c r="AK17" s="2"/>
      <c r="AL17" s="2"/>
      <c r="AM17" s="2"/>
      <c r="AN17" s="2"/>
      <c r="AO17" s="2"/>
      <c r="AP17" s="2"/>
      <c r="AQ17" s="2"/>
      <c r="AR17" s="2"/>
    </row>
    <row r="18" spans="1:44" ht="15">
      <c r="A18" s="145" t="s">
        <v>39</v>
      </c>
      <c r="C18" s="229"/>
      <c r="E18" s="229"/>
      <c r="F18" s="228"/>
      <c r="G18" s="229"/>
      <c r="H18" s="228"/>
      <c r="I18" s="229"/>
      <c r="J18" s="228"/>
      <c r="K18" s="229"/>
      <c r="L18" s="228"/>
      <c r="M18" s="229"/>
      <c r="N18" s="228"/>
      <c r="O18" s="229"/>
      <c r="P18" s="228"/>
      <c r="Q18" s="229"/>
      <c r="R18" s="228"/>
      <c r="S18" s="229"/>
      <c r="T18" s="228"/>
      <c r="U18" s="229"/>
      <c r="V18" s="228"/>
      <c r="W18" s="229"/>
      <c r="X18" s="11"/>
      <c r="Y18" s="2"/>
      <c r="Z18" s="2"/>
      <c r="AA18" s="2"/>
      <c r="AB18" s="2"/>
      <c r="AC18" s="2"/>
      <c r="AD18" s="2"/>
      <c r="AE18" s="2"/>
      <c r="AF18" s="2"/>
      <c r="AG18" s="2"/>
      <c r="AH18" s="2"/>
      <c r="AI18" s="2"/>
      <c r="AJ18" s="2"/>
      <c r="AK18" s="2"/>
      <c r="AL18" s="2"/>
      <c r="AM18" s="2"/>
      <c r="AN18" s="2"/>
      <c r="AO18" s="2"/>
      <c r="AP18" s="2"/>
      <c r="AQ18" s="2"/>
      <c r="AR18" s="2"/>
    </row>
    <row r="19" spans="1:44" ht="15">
      <c r="A19" s="145" t="s">
        <v>40</v>
      </c>
      <c r="C19" s="229"/>
      <c r="E19" s="229"/>
      <c r="F19" s="228"/>
      <c r="G19" s="229"/>
      <c r="H19" s="228"/>
      <c r="I19" s="229"/>
      <c r="J19" s="228"/>
      <c r="K19" s="229"/>
      <c r="L19" s="228"/>
      <c r="M19" s="229"/>
      <c r="N19" s="228"/>
      <c r="O19" s="229"/>
      <c r="P19" s="228"/>
      <c r="Q19" s="229"/>
      <c r="R19" s="228"/>
      <c r="S19" s="229"/>
      <c r="T19" s="228"/>
      <c r="U19" s="229"/>
      <c r="V19" s="228"/>
      <c r="W19" s="229"/>
      <c r="X19" s="11"/>
      <c r="Y19" s="2"/>
      <c r="Z19" s="2"/>
      <c r="AA19" s="2"/>
      <c r="AB19" s="2"/>
      <c r="AC19" s="2"/>
      <c r="AD19" s="2"/>
      <c r="AE19" s="2"/>
      <c r="AF19" s="2"/>
      <c r="AG19" s="2"/>
      <c r="AH19" s="2"/>
      <c r="AI19" s="2"/>
      <c r="AJ19" s="2"/>
      <c r="AK19" s="2"/>
      <c r="AL19" s="2"/>
      <c r="AM19" s="2"/>
      <c r="AN19" s="2"/>
      <c r="AO19" s="2"/>
      <c r="AP19" s="2"/>
      <c r="AQ19" s="2"/>
      <c r="AR19" s="2"/>
    </row>
    <row r="20" spans="1:44" ht="15">
      <c r="A20" s="145" t="s">
        <v>565</v>
      </c>
      <c r="C20" s="227"/>
      <c r="E20" s="227"/>
      <c r="F20" s="228"/>
      <c r="G20" s="227"/>
      <c r="H20" s="228"/>
      <c r="I20" s="227"/>
      <c r="J20" s="228"/>
      <c r="K20" s="227"/>
      <c r="L20" s="228"/>
      <c r="M20" s="227"/>
      <c r="N20" s="228"/>
      <c r="O20" s="227"/>
      <c r="P20" s="228"/>
      <c r="Q20" s="227"/>
      <c r="R20" s="228"/>
      <c r="S20" s="227"/>
      <c r="T20" s="228"/>
      <c r="U20" s="227"/>
      <c r="V20" s="228"/>
      <c r="W20" s="229"/>
      <c r="X20" s="11"/>
      <c r="Y20" s="2"/>
      <c r="Z20" s="2"/>
      <c r="AA20" s="2"/>
      <c r="AB20" s="2"/>
      <c r="AC20" s="2"/>
      <c r="AD20" s="2"/>
      <c r="AE20" s="2"/>
      <c r="AF20" s="2"/>
      <c r="AG20" s="2"/>
      <c r="AH20" s="2"/>
      <c r="AI20" s="2"/>
      <c r="AJ20" s="2"/>
      <c r="AK20" s="2"/>
      <c r="AL20" s="2"/>
      <c r="AM20" s="2"/>
      <c r="AN20" s="2"/>
      <c r="AO20" s="2"/>
      <c r="AP20" s="2"/>
      <c r="AQ20" s="2"/>
      <c r="AR20" s="2"/>
    </row>
    <row r="21" spans="3:44" ht="15">
      <c r="C21" s="229"/>
      <c r="E21" s="229"/>
      <c r="F21" s="228"/>
      <c r="G21" s="229"/>
      <c r="H21" s="228"/>
      <c r="I21" s="229"/>
      <c r="J21" s="228"/>
      <c r="K21" s="229"/>
      <c r="L21" s="228"/>
      <c r="M21" s="229"/>
      <c r="N21" s="228"/>
      <c r="O21" s="229"/>
      <c r="P21" s="228"/>
      <c r="Q21" s="229"/>
      <c r="R21" s="228"/>
      <c r="S21" s="229"/>
      <c r="T21" s="228"/>
      <c r="U21" s="229"/>
      <c r="V21" s="228"/>
      <c r="W21" s="229"/>
      <c r="X21" s="11"/>
      <c r="Y21" s="2"/>
      <c r="Z21" s="2"/>
      <c r="AA21" s="2"/>
      <c r="AB21" s="2"/>
      <c r="AC21" s="2"/>
      <c r="AD21" s="2"/>
      <c r="AE21" s="2"/>
      <c r="AF21" s="2"/>
      <c r="AG21" s="2"/>
      <c r="AH21" s="2"/>
      <c r="AI21" s="2"/>
      <c r="AJ21" s="2"/>
      <c r="AK21" s="2"/>
      <c r="AL21" s="2"/>
      <c r="AM21" s="2"/>
      <c r="AN21" s="2"/>
      <c r="AO21" s="2"/>
      <c r="AP21" s="2"/>
      <c r="AQ21" s="2"/>
      <c r="AR21" s="2"/>
    </row>
    <row r="22" spans="1:44" ht="15">
      <c r="A22" s="203" t="s">
        <v>41</v>
      </c>
      <c r="C22" s="227">
        <f>SUM(C15:C20)</f>
        <v>0</v>
      </c>
      <c r="E22" s="227">
        <f>SUM(E15:E20)</f>
        <v>0</v>
      </c>
      <c r="F22" s="228" t="s">
        <v>0</v>
      </c>
      <c r="G22" s="227">
        <f>SUM(G15:G20)</f>
        <v>0</v>
      </c>
      <c r="H22" s="228"/>
      <c r="I22" s="227">
        <f>SUM(I15:I20)</f>
        <v>0</v>
      </c>
      <c r="J22" s="228"/>
      <c r="K22" s="227">
        <f>SUM(K15:K20)</f>
        <v>0</v>
      </c>
      <c r="L22" s="228"/>
      <c r="M22" s="227">
        <f>SUM(M15:M20)</f>
        <v>0</v>
      </c>
      <c r="N22" s="228"/>
      <c r="O22" s="227">
        <f>SUM(O15:O20)</f>
        <v>0</v>
      </c>
      <c r="P22" s="228"/>
      <c r="Q22" s="227">
        <f>SUM(Q15:Q20)</f>
        <v>0</v>
      </c>
      <c r="R22" s="228"/>
      <c r="S22" s="227">
        <f>SUM(S15:S20)</f>
        <v>0</v>
      </c>
      <c r="T22" s="228"/>
      <c r="U22" s="227">
        <f>SUM(U15:U20)</f>
        <v>0</v>
      </c>
      <c r="V22" s="228"/>
      <c r="W22" s="229"/>
      <c r="X22" s="11"/>
      <c r="Y22" s="2"/>
      <c r="Z22" s="2"/>
      <c r="AA22" s="2"/>
      <c r="AB22" s="2"/>
      <c r="AC22" s="2"/>
      <c r="AD22" s="2"/>
      <c r="AE22" s="2"/>
      <c r="AF22" s="2"/>
      <c r="AG22" s="2"/>
      <c r="AH22" s="2"/>
      <c r="AI22" s="2"/>
      <c r="AJ22" s="2"/>
      <c r="AK22" s="2"/>
      <c r="AL22" s="2"/>
      <c r="AM22" s="2"/>
      <c r="AN22" s="2"/>
      <c r="AO22" s="2"/>
      <c r="AP22" s="2"/>
      <c r="AQ22" s="2"/>
      <c r="AR22" s="2"/>
    </row>
    <row r="23" spans="3:44" ht="15">
      <c r="C23" s="229"/>
      <c r="E23" s="229"/>
      <c r="F23" s="228"/>
      <c r="G23" s="229"/>
      <c r="H23" s="228"/>
      <c r="I23" s="229"/>
      <c r="J23" s="228"/>
      <c r="K23" s="229"/>
      <c r="L23" s="228"/>
      <c r="M23" s="229"/>
      <c r="N23" s="228"/>
      <c r="O23" s="229"/>
      <c r="P23" s="228"/>
      <c r="Q23" s="229"/>
      <c r="R23" s="228"/>
      <c r="S23" s="229"/>
      <c r="T23" s="228"/>
      <c r="U23" s="229"/>
      <c r="V23" s="228"/>
      <c r="W23" s="229"/>
      <c r="X23" s="11"/>
      <c r="Y23" s="2"/>
      <c r="Z23" s="2"/>
      <c r="AA23" s="2"/>
      <c r="AB23" s="2"/>
      <c r="AC23" s="2"/>
      <c r="AD23" s="2"/>
      <c r="AE23" s="2"/>
      <c r="AF23" s="2"/>
      <c r="AG23" s="2"/>
      <c r="AH23" s="2"/>
      <c r="AI23" s="2"/>
      <c r="AJ23" s="2"/>
      <c r="AK23" s="2"/>
      <c r="AL23" s="2"/>
      <c r="AM23" s="2"/>
      <c r="AN23" s="2"/>
      <c r="AO23" s="2"/>
      <c r="AP23" s="2"/>
      <c r="AQ23" s="2"/>
      <c r="AR23" s="2"/>
    </row>
    <row r="24" spans="1:44" ht="15.75" thickBot="1">
      <c r="A24" s="232" t="s">
        <v>43</v>
      </c>
      <c r="C24" s="233">
        <f>+C12+C22</f>
        <v>0</v>
      </c>
      <c r="E24" s="233">
        <f>+E12+E22</f>
        <v>0</v>
      </c>
      <c r="F24" s="234"/>
      <c r="G24" s="233">
        <f>+G12+G22</f>
        <v>0</v>
      </c>
      <c r="H24" s="234"/>
      <c r="I24" s="233">
        <f>+I12+I22</f>
        <v>0</v>
      </c>
      <c r="J24" s="234"/>
      <c r="K24" s="233">
        <f>+K12+K22</f>
        <v>0</v>
      </c>
      <c r="L24" s="234"/>
      <c r="M24" s="233">
        <f>+M12+M22</f>
        <v>0</v>
      </c>
      <c r="N24" s="234"/>
      <c r="O24" s="233">
        <f>+O12+O22</f>
        <v>0</v>
      </c>
      <c r="P24" s="234"/>
      <c r="Q24" s="233">
        <f>+Q12+Q22</f>
        <v>0</v>
      </c>
      <c r="R24" s="234"/>
      <c r="S24" s="233">
        <f>+S12+S22</f>
        <v>0</v>
      </c>
      <c r="T24" s="234"/>
      <c r="U24" s="233">
        <f>+U12+U22</f>
        <v>0</v>
      </c>
      <c r="V24" s="234"/>
      <c r="W24" s="583"/>
      <c r="X24" s="11"/>
      <c r="Y24" s="2"/>
      <c r="Z24" s="2"/>
      <c r="AA24" s="2"/>
      <c r="AB24" s="2"/>
      <c r="AC24" s="2"/>
      <c r="AD24" s="2"/>
      <c r="AE24" s="2"/>
      <c r="AF24" s="2"/>
      <c r="AG24" s="2"/>
      <c r="AH24" s="2"/>
      <c r="AI24" s="2"/>
      <c r="AJ24" s="2"/>
      <c r="AK24" s="2"/>
      <c r="AL24" s="2"/>
      <c r="AM24" s="2"/>
      <c r="AN24" s="2"/>
      <c r="AO24" s="2"/>
      <c r="AP24" s="2"/>
      <c r="AQ24" s="2"/>
      <c r="AR24" s="2"/>
    </row>
    <row r="25" spans="1:44" ht="15.75" thickTop="1">
      <c r="A25" s="2" t="s">
        <v>0</v>
      </c>
      <c r="B25" s="2"/>
      <c r="C25" s="216"/>
      <c r="D25" s="2"/>
      <c r="E25" s="235"/>
      <c r="F25" s="235"/>
      <c r="G25" s="235"/>
      <c r="H25" s="235"/>
      <c r="I25" s="235"/>
      <c r="J25" s="235"/>
      <c r="K25" s="235"/>
      <c r="L25" s="235"/>
      <c r="M25" s="235"/>
      <c r="N25" s="235"/>
      <c r="O25" s="235"/>
      <c r="P25" s="235"/>
      <c r="Q25" s="235"/>
      <c r="R25" s="235"/>
      <c r="S25" s="235"/>
      <c r="T25" s="235"/>
      <c r="U25" s="235"/>
      <c r="V25" s="235"/>
      <c r="W25" s="235"/>
      <c r="X25" s="11"/>
      <c r="Y25" s="2"/>
      <c r="Z25" s="2"/>
      <c r="AA25" s="2"/>
      <c r="AB25" s="2"/>
      <c r="AC25" s="2"/>
      <c r="AD25" s="2"/>
      <c r="AE25" s="2"/>
      <c r="AF25" s="2"/>
      <c r="AG25" s="2"/>
      <c r="AH25" s="2"/>
      <c r="AI25" s="2"/>
      <c r="AJ25" s="2"/>
      <c r="AK25" s="2"/>
      <c r="AL25" s="2"/>
      <c r="AM25" s="2"/>
      <c r="AN25" s="2"/>
      <c r="AO25" s="2"/>
      <c r="AP25" s="2"/>
      <c r="AQ25" s="2"/>
      <c r="AR25" s="2"/>
    </row>
    <row r="26" spans="1:44" ht="15">
      <c r="A26" s="159"/>
      <c r="C26" s="216"/>
      <c r="E26" s="163"/>
      <c r="F26" s="163"/>
      <c r="G26" s="163"/>
      <c r="H26" s="163"/>
      <c r="I26" s="163"/>
      <c r="J26" s="163"/>
      <c r="K26" s="163"/>
      <c r="L26" s="163"/>
      <c r="M26" s="163"/>
      <c r="N26" s="163"/>
      <c r="O26" s="163"/>
      <c r="P26" s="163"/>
      <c r="Q26" s="163"/>
      <c r="R26" s="163"/>
      <c r="S26" s="163"/>
      <c r="T26" s="163"/>
      <c r="U26" s="163"/>
      <c r="V26" s="163"/>
      <c r="W26" s="163"/>
      <c r="X26" s="11"/>
      <c r="Y26" s="2"/>
      <c r="Z26" s="2"/>
      <c r="AA26" s="2"/>
      <c r="AB26" s="2"/>
      <c r="AC26" s="2"/>
      <c r="AD26" s="2"/>
      <c r="AE26" s="2"/>
      <c r="AF26" s="2"/>
      <c r="AG26" s="2"/>
      <c r="AH26" s="2"/>
      <c r="AI26" s="2"/>
      <c r="AJ26" s="2"/>
      <c r="AK26" s="2"/>
      <c r="AL26" s="2"/>
      <c r="AM26" s="2"/>
      <c r="AN26" s="2"/>
      <c r="AO26" s="2"/>
      <c r="AP26" s="2"/>
      <c r="AQ26" s="2"/>
      <c r="AR26" s="2"/>
    </row>
    <row r="27" spans="1:44" ht="15">
      <c r="A27" s="159"/>
      <c r="B27" s="150"/>
      <c r="C27" s="216"/>
      <c r="E27" s="165"/>
      <c r="F27" s="165"/>
      <c r="G27" s="165"/>
      <c r="H27" s="165"/>
      <c r="I27" s="165"/>
      <c r="J27" s="165"/>
      <c r="K27" s="165"/>
      <c r="L27" s="165"/>
      <c r="M27" s="165"/>
      <c r="N27" s="165"/>
      <c r="O27" s="165"/>
      <c r="P27" s="165"/>
      <c r="Q27" s="165"/>
      <c r="R27" s="165"/>
      <c r="S27" s="165"/>
      <c r="T27" s="165"/>
      <c r="U27" s="165"/>
      <c r="V27" s="165"/>
      <c r="W27" s="163"/>
      <c r="X27" s="11"/>
      <c r="Y27" s="2"/>
      <c r="Z27" s="2"/>
      <c r="AA27" s="2"/>
      <c r="AB27" s="2"/>
      <c r="AC27" s="2"/>
      <c r="AD27" s="2"/>
      <c r="AE27" s="2"/>
      <c r="AF27" s="2"/>
      <c r="AG27" s="2"/>
      <c r="AH27" s="2"/>
      <c r="AI27" s="2"/>
      <c r="AJ27" s="2"/>
      <c r="AK27" s="2"/>
      <c r="AL27" s="2"/>
      <c r="AM27" s="2"/>
      <c r="AN27" s="2"/>
      <c r="AO27" s="2"/>
      <c r="AP27" s="2"/>
      <c r="AQ27" s="2"/>
      <c r="AR27" s="2"/>
    </row>
    <row r="28" spans="1:44" ht="15">
      <c r="A28" s="159"/>
      <c r="B28" s="150"/>
      <c r="C28" s="401"/>
      <c r="X28" s="2"/>
      <c r="Y28" s="2"/>
      <c r="Z28" s="2"/>
      <c r="AA28" s="2"/>
      <c r="AB28" s="2"/>
      <c r="AC28" s="2"/>
      <c r="AD28" s="2"/>
      <c r="AE28" s="2"/>
      <c r="AF28" s="2"/>
      <c r="AG28" s="2"/>
      <c r="AH28" s="2"/>
      <c r="AI28" s="2"/>
      <c r="AJ28" s="2"/>
      <c r="AK28" s="2"/>
      <c r="AL28" s="2"/>
      <c r="AM28" s="2"/>
      <c r="AN28" s="2"/>
      <c r="AO28" s="2"/>
      <c r="AP28" s="2"/>
      <c r="AQ28" s="2"/>
      <c r="AR28" s="2"/>
    </row>
    <row r="29" spans="1:44" ht="15">
      <c r="A29" s="159"/>
      <c r="B29" s="150"/>
      <c r="C29" s="401"/>
      <c r="X29" s="2"/>
      <c r="Y29" s="2"/>
      <c r="Z29" s="2"/>
      <c r="AA29" s="2"/>
      <c r="AB29" s="2"/>
      <c r="AC29" s="2"/>
      <c r="AD29" s="2"/>
      <c r="AE29" s="2"/>
      <c r="AF29" s="2"/>
      <c r="AG29" s="2"/>
      <c r="AH29" s="2"/>
      <c r="AI29" s="2"/>
      <c r="AJ29" s="2"/>
      <c r="AK29" s="2"/>
      <c r="AL29" s="2"/>
      <c r="AM29" s="2"/>
      <c r="AN29" s="2"/>
      <c r="AO29" s="2"/>
      <c r="AP29" s="2"/>
      <c r="AQ29" s="2"/>
      <c r="AR29" s="2"/>
    </row>
    <row r="30" spans="1:44" ht="15">
      <c r="A30" s="150"/>
      <c r="B30" s="150"/>
      <c r="C30" s="401"/>
      <c r="X30" s="2"/>
      <c r="Y30" s="2"/>
      <c r="Z30" s="2"/>
      <c r="AA30" s="2"/>
      <c r="AB30" s="2"/>
      <c r="AC30" s="2"/>
      <c r="AD30" s="2"/>
      <c r="AE30" s="2"/>
      <c r="AF30" s="2"/>
      <c r="AG30" s="2"/>
      <c r="AH30" s="2"/>
      <c r="AI30" s="2"/>
      <c r="AJ30" s="2"/>
      <c r="AK30" s="2"/>
      <c r="AL30" s="2"/>
      <c r="AM30" s="2"/>
      <c r="AN30" s="2"/>
      <c r="AO30" s="2"/>
      <c r="AP30" s="2"/>
      <c r="AQ30" s="2"/>
      <c r="AR30" s="2"/>
    </row>
    <row r="31" spans="1:3" ht="15">
      <c r="A31" s="150"/>
      <c r="B31" s="150"/>
      <c r="C31" s="401"/>
    </row>
    <row r="32" spans="1:3" ht="15">
      <c r="A32" s="150"/>
      <c r="B32" s="150"/>
      <c r="C32" s="401"/>
    </row>
    <row r="33" spans="1:3" ht="15">
      <c r="A33" s="150"/>
      <c r="B33" s="150"/>
      <c r="C33" s="401"/>
    </row>
    <row r="34" spans="1:3" ht="15">
      <c r="A34" s="150"/>
      <c r="B34" s="150"/>
      <c r="C34" s="401"/>
    </row>
    <row r="35" spans="1:3" ht="15">
      <c r="A35" s="150"/>
      <c r="B35" s="150"/>
      <c r="C35" s="401"/>
    </row>
    <row r="36" spans="1:3" ht="15">
      <c r="A36" s="150"/>
      <c r="B36" s="150"/>
      <c r="C36" s="401"/>
    </row>
    <row r="37" spans="1:3" ht="15">
      <c r="A37" s="150"/>
      <c r="B37" s="150"/>
      <c r="C37" s="401"/>
    </row>
    <row r="38" spans="1:3" ht="15">
      <c r="A38" s="150"/>
      <c r="B38" s="150"/>
      <c r="C38" s="401"/>
    </row>
    <row r="39" spans="1:3" ht="15">
      <c r="A39" s="150"/>
      <c r="B39" s="150"/>
      <c r="C39" s="401"/>
    </row>
    <row r="40" spans="1:3" ht="15">
      <c r="A40" s="150"/>
      <c r="B40" s="150"/>
      <c r="C40" s="401"/>
    </row>
    <row r="41" spans="1:3" ht="15">
      <c r="A41" s="150"/>
      <c r="B41" s="150"/>
      <c r="C41" s="401"/>
    </row>
    <row r="42" spans="1:3" ht="15">
      <c r="A42" s="150"/>
      <c r="B42" s="150"/>
      <c r="C42" s="401"/>
    </row>
    <row r="43" spans="1:3" ht="15">
      <c r="A43" s="150"/>
      <c r="B43" s="150"/>
      <c r="C43" s="401"/>
    </row>
    <row r="44" spans="1:3" ht="15">
      <c r="A44" s="150"/>
      <c r="B44" s="150"/>
      <c r="C44" s="401"/>
    </row>
    <row r="45" spans="1:3" ht="15">
      <c r="A45" s="150"/>
      <c r="B45" s="150"/>
      <c r="C45" s="401"/>
    </row>
    <row r="46" spans="1:3" ht="15">
      <c r="A46" s="150"/>
      <c r="B46" s="150"/>
      <c r="C46" s="401"/>
    </row>
    <row r="47" spans="1:3" ht="15">
      <c r="A47" s="150"/>
      <c r="B47" s="150"/>
      <c r="C47" s="401"/>
    </row>
    <row r="48" ht="15">
      <c r="A48" s="150"/>
    </row>
    <row r="49" ht="15">
      <c r="A49" s="150"/>
    </row>
    <row r="50" ht="15">
      <c r="A50" s="150"/>
    </row>
    <row r="51" ht="15">
      <c r="A51" s="150"/>
    </row>
    <row r="52" ht="15">
      <c r="A52" s="150"/>
    </row>
  </sheetData>
  <printOptions horizontalCentered="1"/>
  <pageMargins left="0.9" right="0.9" top="0.5" bottom="0.5" header="0.5" footer="0.5"/>
  <pageSetup fitToWidth="2" horizontalDpi="600" verticalDpi="600" orientation="portrait" scale="72" r:id="rId4"/>
  <headerFooter alignWithMargins="0">
    <oddFooter>&amp;C&amp;"Times New Roman,Regular"&amp;11- S&amp;P -</oddFooter>
  </headerFooter>
  <colBreaks count="1" manualBreakCount="1">
    <brk id="11" max="48"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61"/>
  </sheetPr>
  <dimension ref="A1:AW60"/>
  <sheetViews>
    <sheetView view="pageBreakPreview" zoomScaleSheetLayoutView="100" workbookViewId="0" topLeftCell="A1">
      <pane xSplit="1" topLeftCell="B1" activePane="topRight" state="frozen"/>
      <selection pane="topLeft" activeCell="C33" sqref="C33"/>
      <selection pane="topRight" activeCell="A2" sqref="A2"/>
    </sheetView>
  </sheetViews>
  <sheetFormatPr defaultColWidth="9.140625" defaultRowHeight="12.75"/>
  <cols>
    <col min="1" max="1" width="36.8515625" style="145" customWidth="1"/>
    <col min="2" max="2" width="1.7109375" style="145" customWidth="1"/>
    <col min="3" max="3" width="15.8515625" style="140" customWidth="1"/>
    <col min="4" max="4" width="1.7109375" style="145" customWidth="1"/>
    <col min="5" max="5" width="15.8515625" style="145" customWidth="1"/>
    <col min="6" max="6" width="1.7109375" style="145" customWidth="1"/>
    <col min="7" max="7" width="15.8515625" style="145" customWidth="1"/>
    <col min="8" max="8" width="1.7109375" style="145" customWidth="1"/>
    <col min="9" max="9" width="15.8515625" style="145" customWidth="1"/>
    <col min="10" max="10" width="1.7109375" style="145" customWidth="1"/>
    <col min="11" max="11" width="15.8515625" style="145" customWidth="1"/>
    <col min="12" max="12" width="1.7109375" style="145" customWidth="1"/>
    <col min="13" max="13" width="15.8515625" style="145" customWidth="1"/>
    <col min="14" max="14" width="1.7109375" style="145" hidden="1" customWidth="1"/>
    <col min="15" max="15" width="15.8515625" style="145" customWidth="1"/>
    <col min="16" max="16" width="1.7109375" style="145" hidden="1" customWidth="1"/>
    <col min="17" max="17" width="1.7109375" style="145" customWidth="1"/>
    <col min="18" max="18" width="15.8515625" style="145" customWidth="1"/>
    <col min="19" max="19" width="1.7109375" style="145" customWidth="1"/>
    <col min="20" max="20" width="15.8515625" style="145" customWidth="1"/>
    <col min="21" max="21" width="1.7109375" style="145" customWidth="1"/>
    <col min="22" max="22" width="15.8515625" style="145" customWidth="1"/>
    <col min="23" max="23" width="50.7109375" style="145" customWidth="1"/>
    <col min="24" max="24" width="15.8515625" style="145" customWidth="1"/>
    <col min="25" max="16384" width="9.140625" style="145" customWidth="1"/>
  </cols>
  <sheetData>
    <row r="1" spans="1:18" ht="15.75">
      <c r="A1" s="1" t="str">
        <f>'Net Assets by Component'!A1</f>
        <v>Sample City, Ohio</v>
      </c>
      <c r="B1" s="141"/>
      <c r="C1" s="353"/>
      <c r="D1" s="141"/>
      <c r="E1" s="141"/>
      <c r="F1" s="141"/>
      <c r="G1" s="141"/>
      <c r="H1" s="141"/>
      <c r="I1" s="141"/>
      <c r="J1" s="141"/>
      <c r="K1" s="141"/>
      <c r="L1" s="141"/>
      <c r="M1" s="141"/>
      <c r="N1" s="153"/>
      <c r="O1" s="153"/>
      <c r="P1" s="153"/>
      <c r="Q1" s="153"/>
      <c r="R1" s="153"/>
    </row>
    <row r="2" spans="1:18" s="212" customFormat="1" ht="15">
      <c r="A2" s="147" t="s">
        <v>46</v>
      </c>
      <c r="B2" s="147"/>
      <c r="C2" s="506"/>
      <c r="D2" s="147"/>
      <c r="E2" s="147"/>
      <c r="F2" s="147"/>
      <c r="G2" s="147"/>
      <c r="H2" s="147"/>
      <c r="I2" s="147"/>
      <c r="J2" s="147"/>
      <c r="K2" s="147"/>
      <c r="L2" s="147"/>
      <c r="M2" s="147"/>
      <c r="N2" s="148"/>
      <c r="O2" s="148"/>
      <c r="P2" s="148"/>
      <c r="Q2" s="148"/>
      <c r="R2" s="148"/>
    </row>
    <row r="3" spans="1:18" s="212" customFormat="1" ht="15">
      <c r="A3" s="147" t="s">
        <v>7</v>
      </c>
      <c r="B3" s="147"/>
      <c r="C3" s="506"/>
      <c r="D3" s="147"/>
      <c r="E3" s="147"/>
      <c r="F3" s="147"/>
      <c r="G3" s="147"/>
      <c r="H3" s="147"/>
      <c r="I3" s="147"/>
      <c r="J3" s="147"/>
      <c r="K3" s="147"/>
      <c r="L3" s="147"/>
      <c r="M3" s="147"/>
      <c r="N3" s="148"/>
      <c r="O3" s="148"/>
      <c r="P3" s="148"/>
      <c r="Q3" s="148"/>
      <c r="R3" s="148"/>
    </row>
    <row r="4" spans="1:18" s="212" customFormat="1" ht="15">
      <c r="A4" s="146" t="s">
        <v>44</v>
      </c>
      <c r="B4" s="147"/>
      <c r="C4" s="506"/>
      <c r="D4" s="147"/>
      <c r="E4" s="147"/>
      <c r="F4" s="147"/>
      <c r="G4" s="147"/>
      <c r="H4" s="147"/>
      <c r="I4" s="147"/>
      <c r="J4" s="147"/>
      <c r="K4" s="147"/>
      <c r="L4" s="147"/>
      <c r="M4" s="147"/>
      <c r="N4" s="148"/>
      <c r="O4" s="148"/>
      <c r="P4" s="148"/>
      <c r="Q4" s="148"/>
      <c r="R4" s="148"/>
    </row>
    <row r="5" spans="1:24" ht="15.75" thickBot="1">
      <c r="A5" s="236"/>
      <c r="B5" s="225"/>
      <c r="C5" s="493"/>
      <c r="D5" s="225"/>
      <c r="E5" s="225"/>
      <c r="F5" s="225"/>
      <c r="G5" s="225"/>
      <c r="H5" s="225"/>
      <c r="I5" s="225"/>
      <c r="J5" s="225"/>
      <c r="K5" s="225"/>
      <c r="L5" s="225"/>
      <c r="M5" s="225"/>
      <c r="N5" s="190"/>
      <c r="O5" s="190"/>
      <c r="P5" s="190"/>
      <c r="Q5" s="190"/>
      <c r="R5" s="190"/>
      <c r="S5" s="151"/>
      <c r="T5" s="151"/>
      <c r="U5" s="151"/>
      <c r="V5" s="151"/>
      <c r="W5" s="150"/>
      <c r="X5" s="151"/>
    </row>
    <row r="6" spans="1:23" ht="15.75" thickTop="1">
      <c r="A6" s="150"/>
      <c r="W6" s="150"/>
    </row>
    <row r="7" spans="1:24" ht="15">
      <c r="A7" s="150"/>
      <c r="C7" s="155">
        <v>2006</v>
      </c>
      <c r="E7" s="155">
        <v>2005</v>
      </c>
      <c r="F7" s="154"/>
      <c r="G7" s="156">
        <v>2004</v>
      </c>
      <c r="H7" s="226"/>
      <c r="I7" s="156">
        <v>2003</v>
      </c>
      <c r="J7" s="226"/>
      <c r="K7" s="158">
        <v>2002</v>
      </c>
      <c r="L7" s="226"/>
      <c r="M7" s="158">
        <v>2001</v>
      </c>
      <c r="N7" s="226"/>
      <c r="O7" s="158">
        <v>2000</v>
      </c>
      <c r="P7" s="226"/>
      <c r="Q7" s="226"/>
      <c r="R7" s="158">
        <v>1999</v>
      </c>
      <c r="S7" s="226"/>
      <c r="T7" s="158">
        <v>1998</v>
      </c>
      <c r="U7" s="226"/>
      <c r="V7" s="158">
        <v>1997</v>
      </c>
      <c r="W7" s="226"/>
      <c r="X7" s="158">
        <v>1995</v>
      </c>
    </row>
    <row r="8" spans="1:24" ht="15">
      <c r="A8" s="150"/>
      <c r="C8" s="160"/>
      <c r="E8" s="160"/>
      <c r="F8" s="159"/>
      <c r="G8" s="159"/>
      <c r="I8" s="159"/>
      <c r="K8" s="159"/>
      <c r="M8" s="159"/>
      <c r="O8" s="159"/>
      <c r="R8" s="159"/>
      <c r="T8" s="159"/>
      <c r="V8" s="159"/>
      <c r="X8" s="159"/>
    </row>
    <row r="9" spans="1:5" ht="15">
      <c r="A9" s="237" t="s">
        <v>45</v>
      </c>
      <c r="E9" s="140"/>
    </row>
    <row r="10" spans="1:27" ht="15">
      <c r="A10" s="238" t="s">
        <v>47</v>
      </c>
      <c r="B10" s="239"/>
      <c r="C10" s="240"/>
      <c r="D10" s="239"/>
      <c r="E10" s="240"/>
      <c r="F10" s="241"/>
      <c r="G10" s="242"/>
      <c r="H10" s="241"/>
      <c r="I10" s="242"/>
      <c r="J10" s="241"/>
      <c r="K10" s="242"/>
      <c r="L10" s="241"/>
      <c r="M10" s="242"/>
      <c r="N10" s="241"/>
      <c r="O10" s="242"/>
      <c r="P10" s="241"/>
      <c r="Q10" s="241"/>
      <c r="R10" s="242"/>
      <c r="S10" s="241"/>
      <c r="T10" s="242"/>
      <c r="U10" s="241"/>
      <c r="V10" s="242"/>
      <c r="W10" s="241"/>
      <c r="X10" s="242">
        <f>3038045+45786+1217003-874</f>
        <v>4299960</v>
      </c>
      <c r="Y10" s="243"/>
      <c r="Z10" s="243"/>
      <c r="AA10" s="243"/>
    </row>
    <row r="11" spans="1:49" ht="15">
      <c r="A11" s="211" t="s">
        <v>48</v>
      </c>
      <c r="C11" s="244"/>
      <c r="E11" s="244"/>
      <c r="F11" s="245"/>
      <c r="G11" s="245"/>
      <c r="H11" s="245"/>
      <c r="I11" s="246"/>
      <c r="J11" s="245"/>
      <c r="K11" s="246"/>
      <c r="L11" s="245"/>
      <c r="M11" s="246"/>
      <c r="N11" s="245"/>
      <c r="O11" s="246"/>
      <c r="P11" s="245"/>
      <c r="Q11" s="245"/>
      <c r="R11" s="246"/>
      <c r="S11" s="245"/>
      <c r="T11" s="246"/>
      <c r="U11" s="245"/>
      <c r="V11" s="246"/>
      <c r="W11" s="245"/>
      <c r="X11" s="246">
        <v>6264668</v>
      </c>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row>
    <row r="12" spans="1:49" ht="15">
      <c r="A12" s="211" t="s">
        <v>49</v>
      </c>
      <c r="C12" s="244"/>
      <c r="E12" s="244"/>
      <c r="F12" s="245"/>
      <c r="G12" s="245"/>
      <c r="H12" s="245"/>
      <c r="I12" s="246"/>
      <c r="J12" s="245"/>
      <c r="K12" s="246"/>
      <c r="L12" s="245"/>
      <c r="M12" s="246"/>
      <c r="N12" s="245"/>
      <c r="O12" s="246"/>
      <c r="P12" s="245"/>
      <c r="Q12" s="245"/>
      <c r="R12" s="246"/>
      <c r="S12" s="245"/>
      <c r="T12" s="246"/>
      <c r="U12" s="245"/>
      <c r="V12" s="246"/>
      <c r="W12" s="245"/>
      <c r="X12" s="246">
        <v>431027</v>
      </c>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row>
    <row r="13" spans="1:49" ht="15">
      <c r="A13" s="211" t="s">
        <v>50</v>
      </c>
      <c r="C13" s="244"/>
      <c r="E13" s="244"/>
      <c r="F13" s="245"/>
      <c r="G13" s="245"/>
      <c r="H13" s="245"/>
      <c r="I13" s="246"/>
      <c r="J13" s="245"/>
      <c r="K13" s="246"/>
      <c r="L13" s="245"/>
      <c r="M13" s="246"/>
      <c r="N13" s="245"/>
      <c r="O13" s="246"/>
      <c r="P13" s="245"/>
      <c r="Q13" s="245"/>
      <c r="R13" s="246"/>
      <c r="S13" s="245"/>
      <c r="T13" s="246"/>
      <c r="U13" s="245"/>
      <c r="V13" s="246"/>
      <c r="W13" s="245"/>
      <c r="X13" s="246">
        <v>102639</v>
      </c>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row>
    <row r="14" spans="1:49" ht="15">
      <c r="A14" s="211" t="s">
        <v>51</v>
      </c>
      <c r="C14" s="244"/>
      <c r="E14" s="244"/>
      <c r="F14" s="245"/>
      <c r="G14" s="245"/>
      <c r="H14" s="245"/>
      <c r="I14" s="246"/>
      <c r="J14" s="245"/>
      <c r="K14" s="246"/>
      <c r="L14" s="245"/>
      <c r="M14" s="246"/>
      <c r="N14" s="245"/>
      <c r="O14" s="246"/>
      <c r="P14" s="245"/>
      <c r="Q14" s="245"/>
      <c r="R14" s="246"/>
      <c r="S14" s="245"/>
      <c r="T14" s="246"/>
      <c r="U14" s="245"/>
      <c r="V14" s="246"/>
      <c r="W14" s="245"/>
      <c r="X14" s="246">
        <v>952502</v>
      </c>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row>
    <row r="15" spans="1:49" ht="15">
      <c r="A15" s="211" t="s">
        <v>52</v>
      </c>
      <c r="C15" s="244"/>
      <c r="E15" s="244"/>
      <c r="F15" s="245"/>
      <c r="G15" s="245"/>
      <c r="H15" s="245"/>
      <c r="I15" s="246"/>
      <c r="J15" s="245"/>
      <c r="K15" s="246"/>
      <c r="L15" s="245"/>
      <c r="M15" s="246"/>
      <c r="N15" s="245"/>
      <c r="O15" s="246"/>
      <c r="P15" s="245"/>
      <c r="Q15" s="245"/>
      <c r="R15" s="246"/>
      <c r="S15" s="245"/>
      <c r="T15" s="246"/>
      <c r="U15" s="245"/>
      <c r="V15" s="246"/>
      <c r="W15" s="245"/>
      <c r="X15" s="246">
        <v>765689</v>
      </c>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row>
    <row r="16" spans="1:49" ht="15">
      <c r="A16" s="211" t="s">
        <v>53</v>
      </c>
      <c r="C16" s="244"/>
      <c r="E16" s="244"/>
      <c r="F16" s="245"/>
      <c r="G16" s="245"/>
      <c r="H16" s="245"/>
      <c r="I16" s="246"/>
      <c r="J16" s="245"/>
      <c r="K16" s="246"/>
      <c r="L16" s="245"/>
      <c r="M16" s="246"/>
      <c r="N16" s="245"/>
      <c r="O16" s="246"/>
      <c r="P16" s="245"/>
      <c r="Q16" s="245"/>
      <c r="R16" s="246"/>
      <c r="S16" s="245"/>
      <c r="T16" s="246"/>
      <c r="U16" s="245"/>
      <c r="V16" s="246"/>
      <c r="W16" s="245"/>
      <c r="X16" s="246">
        <v>358022</v>
      </c>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row>
    <row r="17" spans="1:49" ht="15">
      <c r="A17" s="211" t="s">
        <v>54</v>
      </c>
      <c r="C17" s="244"/>
      <c r="E17" s="244"/>
      <c r="F17" s="245"/>
      <c r="G17" s="245"/>
      <c r="H17" s="245"/>
      <c r="I17" s="246"/>
      <c r="J17" s="245"/>
      <c r="K17" s="246"/>
      <c r="L17" s="245"/>
      <c r="M17" s="246"/>
      <c r="N17" s="245"/>
      <c r="O17" s="246"/>
      <c r="P17" s="245"/>
      <c r="Q17" s="245"/>
      <c r="R17" s="246"/>
      <c r="S17" s="245"/>
      <c r="T17" s="246"/>
      <c r="U17" s="245"/>
      <c r="V17" s="246"/>
      <c r="W17" s="245"/>
      <c r="X17" s="246">
        <v>600364</v>
      </c>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row>
    <row r="18" spans="1:49" ht="15">
      <c r="A18" s="211" t="s">
        <v>55</v>
      </c>
      <c r="C18" s="227"/>
      <c r="E18" s="227"/>
      <c r="F18" s="245"/>
      <c r="G18" s="247"/>
      <c r="H18" s="245"/>
      <c r="I18" s="248"/>
      <c r="J18" s="245"/>
      <c r="K18" s="248"/>
      <c r="L18" s="245"/>
      <c r="M18" s="248"/>
      <c r="N18" s="245"/>
      <c r="O18" s="248"/>
      <c r="P18" s="245"/>
      <c r="Q18" s="245"/>
      <c r="R18" s="248"/>
      <c r="S18" s="245"/>
      <c r="T18" s="248"/>
      <c r="U18" s="245"/>
      <c r="V18" s="248"/>
      <c r="W18" s="245"/>
      <c r="X18" s="248">
        <f>454948-358022</f>
        <v>96926</v>
      </c>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row>
    <row r="19" spans="1:49" ht="15">
      <c r="A19" s="211"/>
      <c r="C19" s="249"/>
      <c r="E19" s="249"/>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row>
    <row r="20" spans="1:49" ht="15">
      <c r="A20" s="250" t="s">
        <v>56</v>
      </c>
      <c r="C20" s="227">
        <f>SUM(C10:C19)</f>
        <v>0</v>
      </c>
      <c r="E20" s="227">
        <f>SUM(E10:E19)</f>
        <v>0</v>
      </c>
      <c r="F20" s="245"/>
      <c r="G20" s="247">
        <f>SUM(G10:G19)</f>
        <v>0</v>
      </c>
      <c r="H20" s="245"/>
      <c r="I20" s="248">
        <f>SUM(I10:I19)</f>
        <v>0</v>
      </c>
      <c r="J20" s="245"/>
      <c r="K20" s="248">
        <f>SUM(K10:K19)</f>
        <v>0</v>
      </c>
      <c r="L20" s="245"/>
      <c r="M20" s="248">
        <f>SUM(M10:M19)</f>
        <v>0</v>
      </c>
      <c r="N20" s="245"/>
      <c r="O20" s="248">
        <f>SUM(O10:O19)</f>
        <v>0</v>
      </c>
      <c r="P20" s="245"/>
      <c r="Q20" s="245"/>
      <c r="R20" s="248">
        <f>SUM(R10:R19)</f>
        <v>0</v>
      </c>
      <c r="S20" s="245"/>
      <c r="T20" s="248">
        <f>SUM(T10:T19)</f>
        <v>0</v>
      </c>
      <c r="U20" s="245"/>
      <c r="V20" s="248">
        <f>SUM(V10:V19)</f>
        <v>0</v>
      </c>
      <c r="W20" s="245"/>
      <c r="X20" s="248">
        <f>SUM(X10:X19)</f>
        <v>13871797</v>
      </c>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row>
    <row r="21" spans="1:49" ht="15">
      <c r="A21" s="250"/>
      <c r="C21" s="249"/>
      <c r="E21" s="249"/>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row>
    <row r="22" spans="1:49" ht="15">
      <c r="A22" s="211"/>
      <c r="C22" s="249"/>
      <c r="E22" s="249"/>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row>
    <row r="23" spans="1:49" ht="15">
      <c r="A23" s="237" t="s">
        <v>8</v>
      </c>
      <c r="C23" s="249"/>
      <c r="E23" s="249"/>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row>
    <row r="24" spans="1:49" ht="15">
      <c r="A24" s="211" t="s">
        <v>57</v>
      </c>
      <c r="E24" s="140"/>
      <c r="F24" s="245"/>
      <c r="H24" s="245"/>
      <c r="J24" s="245"/>
      <c r="L24" s="245"/>
      <c r="N24" s="245"/>
      <c r="P24" s="245"/>
      <c r="Q24" s="245"/>
      <c r="S24" s="245"/>
      <c r="U24" s="245"/>
      <c r="W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row>
    <row r="25" spans="1:49" ht="15">
      <c r="A25" s="211" t="s">
        <v>9</v>
      </c>
      <c r="C25" s="244"/>
      <c r="E25" s="244"/>
      <c r="F25" s="245"/>
      <c r="G25" s="245"/>
      <c r="H25" s="245"/>
      <c r="I25" s="246"/>
      <c r="J25" s="245"/>
      <c r="K25" s="246"/>
      <c r="L25" s="245"/>
      <c r="M25" s="246"/>
      <c r="N25" s="245"/>
      <c r="O25" s="246"/>
      <c r="P25" s="245"/>
      <c r="Q25" s="245"/>
      <c r="R25" s="246"/>
      <c r="S25" s="245"/>
      <c r="T25" s="246"/>
      <c r="U25" s="245"/>
      <c r="V25" s="246"/>
      <c r="W25" s="245"/>
      <c r="X25" s="246">
        <v>2852149</v>
      </c>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row>
    <row r="26" spans="1:49" ht="15">
      <c r="A26" s="211" t="s">
        <v>58</v>
      </c>
      <c r="E26" s="140"/>
      <c r="F26" s="245"/>
      <c r="H26" s="245"/>
      <c r="J26" s="245"/>
      <c r="L26" s="245"/>
      <c r="N26" s="245"/>
      <c r="P26" s="245"/>
      <c r="Q26" s="245"/>
      <c r="S26" s="245"/>
      <c r="U26" s="245"/>
      <c r="W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row>
    <row r="27" spans="1:49" ht="15">
      <c r="A27" s="211" t="s">
        <v>10</v>
      </c>
      <c r="C27" s="244"/>
      <c r="E27" s="244"/>
      <c r="F27" s="245"/>
      <c r="G27" s="245"/>
      <c r="H27" s="245"/>
      <c r="I27" s="246"/>
      <c r="J27" s="245"/>
      <c r="K27" s="246"/>
      <c r="L27" s="245"/>
      <c r="M27" s="246"/>
      <c r="N27" s="245"/>
      <c r="O27" s="246"/>
      <c r="P27" s="245"/>
      <c r="Q27" s="245"/>
      <c r="R27" s="246"/>
      <c r="S27" s="245"/>
      <c r="T27" s="246"/>
      <c r="U27" s="245"/>
      <c r="V27" s="246"/>
      <c r="W27" s="245"/>
      <c r="X27" s="246">
        <f>4601759-X28</f>
        <v>4601759</v>
      </c>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row>
    <row r="28" spans="1:49" ht="15">
      <c r="A28" s="211" t="s">
        <v>11</v>
      </c>
      <c r="C28" s="244"/>
      <c r="E28" s="244"/>
      <c r="F28" s="245"/>
      <c r="G28" s="245"/>
      <c r="H28" s="245"/>
      <c r="I28" s="246"/>
      <c r="J28" s="245"/>
      <c r="K28" s="246"/>
      <c r="L28" s="245"/>
      <c r="M28" s="246"/>
      <c r="N28" s="245"/>
      <c r="O28" s="246"/>
      <c r="P28" s="245"/>
      <c r="Q28" s="245"/>
      <c r="R28" s="246"/>
      <c r="S28" s="245"/>
      <c r="T28" s="246"/>
      <c r="U28" s="245"/>
      <c r="V28" s="246"/>
      <c r="W28" s="245"/>
      <c r="X28" s="246">
        <v>0</v>
      </c>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row>
    <row r="29" spans="1:49" ht="15">
      <c r="A29" s="211" t="s">
        <v>12</v>
      </c>
      <c r="C29" s="244"/>
      <c r="E29" s="244"/>
      <c r="F29" s="245"/>
      <c r="G29" s="245"/>
      <c r="H29" s="245"/>
      <c r="I29" s="246"/>
      <c r="J29" s="245"/>
      <c r="K29" s="246"/>
      <c r="L29" s="245"/>
      <c r="M29" s="246"/>
      <c r="N29" s="245"/>
      <c r="O29" s="246"/>
      <c r="P29" s="245"/>
      <c r="Q29" s="245"/>
      <c r="R29" s="246"/>
      <c r="S29" s="245"/>
      <c r="T29" s="246"/>
      <c r="U29" s="245"/>
      <c r="V29" s="246"/>
      <c r="W29" s="245"/>
      <c r="X29" s="246">
        <v>157537</v>
      </c>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row>
    <row r="30" spans="1:49" ht="15">
      <c r="A30" s="211" t="s">
        <v>13</v>
      </c>
      <c r="C30" s="244"/>
      <c r="E30" s="244"/>
      <c r="F30" s="245"/>
      <c r="G30" s="245"/>
      <c r="H30" s="245"/>
      <c r="I30" s="246"/>
      <c r="J30" s="245"/>
      <c r="K30" s="246"/>
      <c r="L30" s="245"/>
      <c r="M30" s="246"/>
      <c r="N30" s="245"/>
      <c r="O30" s="246"/>
      <c r="P30" s="245"/>
      <c r="Q30" s="245"/>
      <c r="R30" s="246"/>
      <c r="S30" s="245"/>
      <c r="T30" s="246"/>
      <c r="U30" s="245"/>
      <c r="V30" s="246"/>
      <c r="W30" s="245"/>
      <c r="X30" s="246">
        <v>902676</v>
      </c>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row>
    <row r="31" spans="1:49" ht="15">
      <c r="A31" s="211" t="s">
        <v>14</v>
      </c>
      <c r="C31" s="244"/>
      <c r="E31" s="244"/>
      <c r="F31" s="245"/>
      <c r="G31" s="245"/>
      <c r="H31" s="245"/>
      <c r="I31" s="246"/>
      <c r="J31" s="245"/>
      <c r="K31" s="246"/>
      <c r="L31" s="245"/>
      <c r="M31" s="246"/>
      <c r="N31" s="245"/>
      <c r="O31" s="246"/>
      <c r="P31" s="245"/>
      <c r="Q31" s="245"/>
      <c r="R31" s="246"/>
      <c r="S31" s="245"/>
      <c r="T31" s="246"/>
      <c r="U31" s="245"/>
      <c r="V31" s="246"/>
      <c r="W31" s="245"/>
      <c r="X31" s="246">
        <v>224493</v>
      </c>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row>
    <row r="32" spans="1:49" ht="15">
      <c r="A32" s="211" t="s">
        <v>59</v>
      </c>
      <c r="C32" s="244"/>
      <c r="E32" s="244"/>
      <c r="F32" s="245"/>
      <c r="G32" s="245"/>
      <c r="H32" s="245"/>
      <c r="I32" s="246"/>
      <c r="J32" s="245"/>
      <c r="K32" s="246"/>
      <c r="L32" s="245"/>
      <c r="M32" s="246"/>
      <c r="N32" s="245"/>
      <c r="O32" s="246"/>
      <c r="P32" s="245"/>
      <c r="Q32" s="245"/>
      <c r="R32" s="246"/>
      <c r="S32" s="245"/>
      <c r="T32" s="246"/>
      <c r="U32" s="245"/>
      <c r="V32" s="246"/>
      <c r="W32" s="245"/>
      <c r="X32" s="246">
        <v>267811</v>
      </c>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row>
    <row r="33" spans="1:49" ht="15">
      <c r="A33" s="211" t="s">
        <v>15</v>
      </c>
      <c r="C33" s="244"/>
      <c r="E33" s="244"/>
      <c r="F33" s="245"/>
      <c r="G33" s="245"/>
      <c r="H33" s="245"/>
      <c r="I33" s="246"/>
      <c r="J33" s="245"/>
      <c r="K33" s="246"/>
      <c r="L33" s="245"/>
      <c r="M33" s="246"/>
      <c r="N33" s="245"/>
      <c r="O33" s="246"/>
      <c r="P33" s="245"/>
      <c r="Q33" s="245"/>
      <c r="R33" s="246"/>
      <c r="S33" s="245"/>
      <c r="T33" s="246"/>
      <c r="U33" s="245"/>
      <c r="V33" s="246"/>
      <c r="W33" s="245"/>
      <c r="X33" s="246">
        <v>1702441</v>
      </c>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row>
    <row r="34" spans="1:49" ht="15">
      <c r="A34" s="211" t="s">
        <v>60</v>
      </c>
      <c r="C34" s="244"/>
      <c r="E34" s="244"/>
      <c r="F34" s="245"/>
      <c r="G34" s="245"/>
      <c r="H34" s="245"/>
      <c r="I34" s="246"/>
      <c r="J34" s="245"/>
      <c r="K34" s="246"/>
      <c r="L34" s="245"/>
      <c r="M34" s="246"/>
      <c r="N34" s="245"/>
      <c r="O34" s="246"/>
      <c r="P34" s="245"/>
      <c r="Q34" s="245"/>
      <c r="R34" s="246"/>
      <c r="S34" s="245"/>
      <c r="T34" s="246"/>
      <c r="U34" s="245"/>
      <c r="V34" s="246"/>
      <c r="W34" s="245"/>
      <c r="X34" s="246">
        <v>1735165</v>
      </c>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row>
    <row r="35" spans="1:49" ht="15">
      <c r="A35" s="211" t="s">
        <v>61</v>
      </c>
      <c r="C35" s="249"/>
      <c r="E35" s="249"/>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row>
    <row r="36" spans="1:49" ht="15">
      <c r="A36" s="211" t="s">
        <v>62</v>
      </c>
      <c r="C36" s="244"/>
      <c r="E36" s="244"/>
      <c r="F36" s="245"/>
      <c r="G36" s="245"/>
      <c r="H36" s="245"/>
      <c r="I36" s="246"/>
      <c r="J36" s="245"/>
      <c r="K36" s="246"/>
      <c r="L36" s="245"/>
      <c r="M36" s="246"/>
      <c r="N36" s="245"/>
      <c r="O36" s="246"/>
      <c r="P36" s="245"/>
      <c r="Q36" s="245"/>
      <c r="R36" s="246"/>
      <c r="S36" s="245"/>
      <c r="T36" s="246"/>
      <c r="U36" s="245"/>
      <c r="V36" s="246"/>
      <c r="W36" s="245"/>
      <c r="X36" s="246">
        <v>1623390</v>
      </c>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row>
    <row r="37" spans="1:49" ht="15">
      <c r="A37" s="211" t="s">
        <v>63</v>
      </c>
      <c r="C37" s="244"/>
      <c r="E37" s="244"/>
      <c r="F37" s="245"/>
      <c r="G37" s="245"/>
      <c r="H37" s="245"/>
      <c r="I37" s="246"/>
      <c r="J37" s="245"/>
      <c r="K37" s="246"/>
      <c r="L37" s="245"/>
      <c r="M37" s="246"/>
      <c r="N37" s="245"/>
      <c r="O37" s="246"/>
      <c r="P37" s="245"/>
      <c r="Q37" s="245"/>
      <c r="R37" s="246"/>
      <c r="S37" s="245"/>
      <c r="T37" s="246"/>
      <c r="U37" s="245"/>
      <c r="V37" s="246"/>
      <c r="W37" s="245"/>
      <c r="X37" s="246">
        <v>159003</v>
      </c>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row>
    <row r="38" spans="1:49" ht="15">
      <c r="A38" s="211" t="s">
        <v>64</v>
      </c>
      <c r="C38" s="227"/>
      <c r="E38" s="227"/>
      <c r="F38" s="245"/>
      <c r="G38" s="247"/>
      <c r="H38" s="245"/>
      <c r="I38" s="248"/>
      <c r="J38" s="245"/>
      <c r="K38" s="248"/>
      <c r="L38" s="245"/>
      <c r="M38" s="248"/>
      <c r="N38" s="245"/>
      <c r="O38" s="248"/>
      <c r="P38" s="245"/>
      <c r="Q38" s="245"/>
      <c r="R38" s="248"/>
      <c r="S38" s="245"/>
      <c r="T38" s="248"/>
      <c r="U38" s="245"/>
      <c r="V38" s="248"/>
      <c r="W38" s="245"/>
      <c r="X38" s="248">
        <v>0</v>
      </c>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row>
    <row r="39" spans="1:49" ht="15">
      <c r="A39" s="211"/>
      <c r="E39" s="140"/>
      <c r="F39" s="245"/>
      <c r="H39" s="245"/>
      <c r="J39" s="245"/>
      <c r="L39" s="245"/>
      <c r="N39" s="245"/>
      <c r="P39" s="245"/>
      <c r="Q39" s="245"/>
      <c r="S39" s="245"/>
      <c r="U39" s="245"/>
      <c r="W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row>
    <row r="40" spans="1:49" ht="15">
      <c r="A40" s="250" t="s">
        <v>65</v>
      </c>
      <c r="C40" s="171">
        <f>SUM(C25:C39)</f>
        <v>0</v>
      </c>
      <c r="E40" s="171">
        <f>SUM(E25:E39)</f>
        <v>0</v>
      </c>
      <c r="F40" s="245"/>
      <c r="G40" s="251">
        <f>SUM(G25:G39)</f>
        <v>0</v>
      </c>
      <c r="H40" s="245"/>
      <c r="I40" s="172">
        <f>SUM(I25:I39)</f>
        <v>0</v>
      </c>
      <c r="J40" s="245"/>
      <c r="K40" s="172">
        <f>SUM(K25:K39)</f>
        <v>0</v>
      </c>
      <c r="L40" s="245"/>
      <c r="M40" s="172">
        <f>SUM(M25:M39)</f>
        <v>0</v>
      </c>
      <c r="N40" s="245"/>
      <c r="O40" s="172">
        <f>SUM(O25:O39)</f>
        <v>0</v>
      </c>
      <c r="P40" s="245"/>
      <c r="Q40" s="245"/>
      <c r="R40" s="172">
        <f>SUM(R25:R39)</f>
        <v>0</v>
      </c>
      <c r="S40" s="245"/>
      <c r="T40" s="172">
        <f>SUM(T25:T39)</f>
        <v>0</v>
      </c>
      <c r="U40" s="245"/>
      <c r="V40" s="172">
        <f>SUM(V25:V39)</f>
        <v>0</v>
      </c>
      <c r="W40" s="245"/>
      <c r="X40" s="172">
        <f>SUM(X25:X39)</f>
        <v>14226424</v>
      </c>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row>
    <row r="41" spans="1:49" ht="15">
      <c r="A41" s="211"/>
      <c r="E41" s="140"/>
      <c r="F41" s="245"/>
      <c r="H41" s="245"/>
      <c r="J41" s="245"/>
      <c r="L41" s="245"/>
      <c r="N41" s="245"/>
      <c r="P41" s="245"/>
      <c r="Q41" s="245"/>
      <c r="S41" s="245"/>
      <c r="U41" s="245"/>
      <c r="W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row>
    <row r="42" spans="1:49" ht="15">
      <c r="A42" s="250" t="s">
        <v>66</v>
      </c>
      <c r="C42" s="249"/>
      <c r="E42" s="249"/>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row>
    <row r="43" spans="1:49" ht="15">
      <c r="A43" s="250" t="s">
        <v>67</v>
      </c>
      <c r="C43" s="227">
        <f>C20-C40</f>
        <v>0</v>
      </c>
      <c r="E43" s="227">
        <f>E20-E40</f>
        <v>0</v>
      </c>
      <c r="F43" s="245"/>
      <c r="G43" s="247">
        <f>G20-G40</f>
        <v>0</v>
      </c>
      <c r="H43" s="245"/>
      <c r="I43" s="248">
        <f>I20-I40</f>
        <v>0</v>
      </c>
      <c r="J43" s="245"/>
      <c r="K43" s="248">
        <f>K20-K40</f>
        <v>0</v>
      </c>
      <c r="L43" s="245"/>
      <c r="M43" s="248">
        <f>M20-M40</f>
        <v>0</v>
      </c>
      <c r="N43" s="245"/>
      <c r="O43" s="248">
        <f>O20-O40</f>
        <v>0</v>
      </c>
      <c r="P43" s="245"/>
      <c r="Q43" s="245"/>
      <c r="R43" s="248">
        <f>R20-R40</f>
        <v>0</v>
      </c>
      <c r="S43" s="245"/>
      <c r="T43" s="248">
        <f>T20-T40</f>
        <v>0</v>
      </c>
      <c r="U43" s="245"/>
      <c r="V43" s="248">
        <f>V20-V40</f>
        <v>0</v>
      </c>
      <c r="W43" s="245"/>
      <c r="X43" s="248">
        <f>X20-X40</f>
        <v>-354627</v>
      </c>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row>
    <row r="44" spans="1:49" ht="15">
      <c r="A44" s="211"/>
      <c r="C44" s="249"/>
      <c r="E44" s="249"/>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row>
    <row r="45" spans="1:49" ht="15">
      <c r="A45" s="237" t="s">
        <v>68</v>
      </c>
      <c r="C45" s="249"/>
      <c r="E45" s="249"/>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row>
    <row r="46" spans="1:49" ht="15">
      <c r="A46" s="211" t="s">
        <v>69</v>
      </c>
      <c r="C46" s="244"/>
      <c r="E46" s="244"/>
      <c r="F46" s="245"/>
      <c r="G46" s="245"/>
      <c r="H46" s="245"/>
      <c r="I46" s="246"/>
      <c r="J46" s="245"/>
      <c r="K46" s="246"/>
      <c r="L46" s="245"/>
      <c r="M46" s="246"/>
      <c r="N46" s="245"/>
      <c r="O46" s="246"/>
      <c r="P46" s="245"/>
      <c r="Q46" s="245"/>
      <c r="R46" s="246"/>
      <c r="S46" s="245"/>
      <c r="T46" s="246"/>
      <c r="U46" s="245"/>
      <c r="V46" s="246"/>
      <c r="W46" s="245"/>
      <c r="X46" s="246">
        <v>0</v>
      </c>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row>
    <row r="47" spans="1:49" ht="15">
      <c r="A47" s="145" t="s">
        <v>71</v>
      </c>
      <c r="C47" s="244"/>
      <c r="E47" s="244"/>
      <c r="F47" s="245"/>
      <c r="G47" s="246"/>
      <c r="H47" s="245"/>
      <c r="I47" s="246"/>
      <c r="J47" s="245"/>
      <c r="K47" s="246"/>
      <c r="L47" s="245"/>
      <c r="M47" s="246"/>
      <c r="N47" s="245"/>
      <c r="O47" s="246"/>
      <c r="P47" s="245"/>
      <c r="Q47" s="245"/>
      <c r="R47" s="246"/>
      <c r="S47" s="245"/>
      <c r="T47" s="246"/>
      <c r="U47" s="245"/>
      <c r="V47" s="246"/>
      <c r="W47" s="245"/>
      <c r="X47" s="246">
        <v>0</v>
      </c>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row>
    <row r="48" spans="1:49" ht="15">
      <c r="A48" s="211" t="s">
        <v>70</v>
      </c>
      <c r="C48" s="244"/>
      <c r="E48" s="244"/>
      <c r="F48" s="245"/>
      <c r="G48" s="246"/>
      <c r="H48" s="245"/>
      <c r="I48" s="246"/>
      <c r="J48" s="245"/>
      <c r="K48" s="246"/>
      <c r="L48" s="245"/>
      <c r="M48" s="246"/>
      <c r="N48" s="245"/>
      <c r="O48" s="246"/>
      <c r="P48" s="245"/>
      <c r="Q48" s="245"/>
      <c r="R48" s="246"/>
      <c r="S48" s="245"/>
      <c r="T48" s="246"/>
      <c r="U48" s="245"/>
      <c r="V48" s="246"/>
      <c r="W48" s="245"/>
      <c r="X48" s="246">
        <v>0</v>
      </c>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row>
    <row r="49" spans="1:49" ht="15">
      <c r="A49" s="211" t="s">
        <v>566</v>
      </c>
      <c r="C49" s="244"/>
      <c r="E49" s="244"/>
      <c r="F49" s="245"/>
      <c r="G49" s="246"/>
      <c r="H49" s="245"/>
      <c r="I49" s="246"/>
      <c r="J49" s="245"/>
      <c r="K49" s="246"/>
      <c r="L49" s="245"/>
      <c r="M49" s="246"/>
      <c r="N49" s="245"/>
      <c r="O49" s="246"/>
      <c r="P49" s="245"/>
      <c r="Q49" s="245"/>
      <c r="R49" s="246"/>
      <c r="S49" s="245"/>
      <c r="T49" s="246"/>
      <c r="U49" s="245"/>
      <c r="V49" s="246"/>
      <c r="W49" s="245"/>
      <c r="X49" s="246">
        <v>0</v>
      </c>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row>
    <row r="50" spans="1:49" ht="15" hidden="1">
      <c r="A50" s="211" t="s">
        <v>71</v>
      </c>
      <c r="C50" s="244"/>
      <c r="E50" s="244"/>
      <c r="F50" s="245"/>
      <c r="G50" s="246"/>
      <c r="H50" s="245"/>
      <c r="I50" s="246"/>
      <c r="J50" s="245"/>
      <c r="K50" s="246"/>
      <c r="L50" s="245"/>
      <c r="M50" s="246"/>
      <c r="N50" s="245"/>
      <c r="O50" s="246"/>
      <c r="P50" s="245"/>
      <c r="Q50" s="245"/>
      <c r="R50" s="246"/>
      <c r="S50" s="245"/>
      <c r="T50" s="246"/>
      <c r="U50" s="245"/>
      <c r="V50" s="246"/>
      <c r="W50" s="245"/>
      <c r="X50" s="246">
        <v>760000</v>
      </c>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row>
    <row r="51" spans="1:49" ht="15">
      <c r="A51" s="211" t="s">
        <v>78</v>
      </c>
      <c r="C51" s="244"/>
      <c r="E51" s="244"/>
      <c r="F51" s="245"/>
      <c r="G51" s="246"/>
      <c r="H51" s="245"/>
      <c r="I51" s="246"/>
      <c r="J51" s="245"/>
      <c r="K51" s="246"/>
      <c r="L51" s="245"/>
      <c r="M51" s="246"/>
      <c r="N51" s="245"/>
      <c r="O51" s="246"/>
      <c r="P51" s="245"/>
      <c r="Q51" s="245"/>
      <c r="R51" s="246"/>
      <c r="S51" s="245"/>
      <c r="T51" s="246"/>
      <c r="U51" s="245"/>
      <c r="V51" s="246"/>
      <c r="W51" s="245"/>
      <c r="X51" s="246">
        <v>1305000</v>
      </c>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row>
    <row r="52" spans="1:49" ht="15">
      <c r="A52" s="211" t="s">
        <v>77</v>
      </c>
      <c r="C52" s="244"/>
      <c r="E52" s="244"/>
      <c r="F52" s="245"/>
      <c r="G52" s="246"/>
      <c r="H52" s="245"/>
      <c r="I52" s="246"/>
      <c r="J52" s="245"/>
      <c r="K52" s="246"/>
      <c r="L52" s="245"/>
      <c r="M52" s="246"/>
      <c r="N52" s="245"/>
      <c r="O52" s="246"/>
      <c r="P52" s="245"/>
      <c r="Q52" s="245"/>
      <c r="R52" s="246"/>
      <c r="S52" s="245"/>
      <c r="T52" s="246"/>
      <c r="U52" s="245"/>
      <c r="V52" s="246"/>
      <c r="W52" s="245"/>
      <c r="X52" s="246">
        <v>0</v>
      </c>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row>
    <row r="53" spans="1:49" ht="15">
      <c r="A53" s="211" t="s">
        <v>72</v>
      </c>
      <c r="C53" s="244"/>
      <c r="E53" s="244"/>
      <c r="F53" s="245"/>
      <c r="G53" s="245"/>
      <c r="H53" s="245"/>
      <c r="I53" s="246"/>
      <c r="J53" s="245"/>
      <c r="K53" s="246"/>
      <c r="L53" s="245"/>
      <c r="M53" s="246"/>
      <c r="N53" s="245"/>
      <c r="O53" s="246"/>
      <c r="P53" s="245"/>
      <c r="Q53" s="245"/>
      <c r="R53" s="246"/>
      <c r="S53" s="245"/>
      <c r="T53" s="246"/>
      <c r="U53" s="245"/>
      <c r="V53" s="246"/>
      <c r="W53" s="245"/>
      <c r="X53" s="246">
        <v>3666103</v>
      </c>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row>
    <row r="54" spans="1:49" ht="15">
      <c r="A54" s="211" t="s">
        <v>73</v>
      </c>
      <c r="C54" s="227"/>
      <c r="E54" s="227"/>
      <c r="F54" s="245"/>
      <c r="G54" s="247"/>
      <c r="H54" s="245"/>
      <c r="I54" s="248"/>
      <c r="J54" s="245"/>
      <c r="K54" s="248"/>
      <c r="L54" s="245"/>
      <c r="M54" s="248"/>
      <c r="N54" s="245"/>
      <c r="O54" s="248"/>
      <c r="P54" s="245"/>
      <c r="Q54" s="245"/>
      <c r="R54" s="248"/>
      <c r="S54" s="245"/>
      <c r="T54" s="248"/>
      <c r="U54" s="245"/>
      <c r="V54" s="248"/>
      <c r="W54" s="245"/>
      <c r="X54" s="248">
        <v>-3997603</v>
      </c>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row>
    <row r="55" spans="1:49" ht="15">
      <c r="A55" s="211"/>
      <c r="C55" s="249"/>
      <c r="E55" s="249"/>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row>
    <row r="56" spans="1:49" ht="15">
      <c r="A56" s="250" t="s">
        <v>74</v>
      </c>
      <c r="C56" s="252">
        <f>SUM(C46:C55)</f>
        <v>0</v>
      </c>
      <c r="E56" s="252">
        <f>SUM(E46:E55)</f>
        <v>0</v>
      </c>
      <c r="F56" s="245"/>
      <c r="G56" s="247">
        <f>SUM(G46:G55)</f>
        <v>0</v>
      </c>
      <c r="H56" s="245"/>
      <c r="I56" s="247">
        <f>SUM(I46:I55)</f>
        <v>0</v>
      </c>
      <c r="J56" s="245"/>
      <c r="K56" s="247">
        <f>SUM(K46:K55)</f>
        <v>0</v>
      </c>
      <c r="L56" s="245"/>
      <c r="M56" s="247">
        <f>SUM(M46:M55)</f>
        <v>0</v>
      </c>
      <c r="N56" s="245"/>
      <c r="O56" s="247">
        <f>SUM(O46:O55)</f>
        <v>0</v>
      </c>
      <c r="P56" s="245"/>
      <c r="Q56" s="245"/>
      <c r="R56" s="247">
        <f>SUM(R46:R55)</f>
        <v>0</v>
      </c>
      <c r="S56" s="245"/>
      <c r="T56" s="247">
        <f>SUM(T46:T55)</f>
        <v>0</v>
      </c>
      <c r="U56" s="245"/>
      <c r="V56" s="247">
        <f>SUM(V46:V55)</f>
        <v>0</v>
      </c>
      <c r="W56" s="245"/>
      <c r="X56" s="247">
        <f>SUM(X46:X55)</f>
        <v>1733500</v>
      </c>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row>
    <row r="57" spans="1:49" ht="15">
      <c r="A57" s="211"/>
      <c r="C57" s="249"/>
      <c r="E57" s="249"/>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row>
    <row r="58" spans="1:24" s="242" customFormat="1" ht="15.75" thickBot="1">
      <c r="A58" s="253" t="s">
        <v>75</v>
      </c>
      <c r="C58" s="254">
        <f>C43+C56</f>
        <v>0</v>
      </c>
      <c r="E58" s="254">
        <f>E43+E56</f>
        <v>0</v>
      </c>
      <c r="G58" s="255">
        <f>G43+G56</f>
        <v>0</v>
      </c>
      <c r="I58" s="255">
        <f>I43+I56</f>
        <v>0</v>
      </c>
      <c r="K58" s="255">
        <f>K43+K56</f>
        <v>0</v>
      </c>
      <c r="M58" s="255">
        <f>M43+M56</f>
        <v>0</v>
      </c>
      <c r="O58" s="255">
        <f>O43+O56</f>
        <v>0</v>
      </c>
      <c r="R58" s="255">
        <f>R43+R56</f>
        <v>0</v>
      </c>
      <c r="T58" s="255">
        <f>T43+T56</f>
        <v>0</v>
      </c>
      <c r="V58" s="255">
        <f>V43+V56</f>
        <v>0</v>
      </c>
      <c r="X58" s="255">
        <f>X43+X56</f>
        <v>1378873</v>
      </c>
    </row>
    <row r="59" spans="3:49" ht="15.75" thickTop="1">
      <c r="C59" s="249"/>
      <c r="E59" s="249"/>
      <c r="F59" s="245"/>
      <c r="G59" s="245"/>
      <c r="H59" s="245"/>
      <c r="I59" s="245"/>
      <c r="J59" s="245"/>
      <c r="K59" s="245"/>
      <c r="L59" s="245"/>
      <c r="M59" s="245"/>
      <c r="N59" s="245"/>
      <c r="O59" s="241"/>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row>
    <row r="60" spans="1:24" ht="30">
      <c r="A60" s="256" t="s">
        <v>76</v>
      </c>
      <c r="C60" s="512"/>
      <c r="E60" s="257"/>
      <c r="G60" s="257"/>
      <c r="I60" s="257"/>
      <c r="K60" s="257"/>
      <c r="M60" s="257"/>
      <c r="O60" s="257"/>
      <c r="R60" s="257"/>
      <c r="T60" s="257"/>
      <c r="V60" s="257"/>
      <c r="X60" s="257">
        <f>SUM(X36:X38)/SUM(X25:X33)</f>
        <v>0.16644087245092057</v>
      </c>
    </row>
  </sheetData>
  <printOptions horizontalCentered="1"/>
  <pageMargins left="0.9" right="0.9" top="0.5" bottom="0.5" header="0.5" footer="0.5"/>
  <pageSetup fitToWidth="0" horizontalDpi="600" verticalDpi="600" orientation="portrait" scale="60" r:id="rId4"/>
  <headerFooter alignWithMargins="0">
    <oddFooter>&amp;C&amp;"Times New Roman,Regular"&amp;11- S&amp;P -</oddFooter>
  </headerFooter>
  <colBreaks count="1" manualBreakCount="1">
    <brk id="13" max="75" man="1"/>
  </col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J52"/>
  <sheetViews>
    <sheetView zoomScaleSheetLayoutView="100" workbookViewId="0" topLeftCell="A1">
      <selection activeCell="C6" sqref="C6"/>
    </sheetView>
  </sheetViews>
  <sheetFormatPr defaultColWidth="9.140625" defaultRowHeight="12.75"/>
  <cols>
    <col min="1" max="1" width="9.140625" style="9" customWidth="1"/>
    <col min="2" max="2" width="1.28515625" style="2" customWidth="1"/>
    <col min="3" max="3" width="14.140625" style="9" customWidth="1"/>
    <col min="4" max="4" width="1.28515625" style="2" customWidth="1"/>
    <col min="5" max="5" width="14.140625" style="9" customWidth="1"/>
    <col min="6" max="6" width="1.28515625" style="9" customWidth="1"/>
    <col min="7" max="7" width="14.140625" style="9" customWidth="1"/>
    <col min="8" max="8" width="1.28515625" style="9" customWidth="1"/>
    <col min="9" max="9" width="14.140625" style="9" customWidth="1"/>
    <col min="10" max="10" width="1.28515625" style="2" customWidth="1"/>
    <col min="11" max="11" width="14.140625" style="9" customWidth="1"/>
    <col min="12" max="12" width="1.28515625" style="9" hidden="1" customWidth="1"/>
    <col min="13" max="13" width="14.140625" style="9" customWidth="1"/>
    <col min="14" max="14" width="1.28515625" style="2" customWidth="1"/>
    <col min="15" max="15" width="14.140625" style="9" customWidth="1"/>
    <col min="16" max="16" width="1.28515625" style="9" customWidth="1"/>
    <col min="17" max="17" width="14.140625" style="9" customWidth="1"/>
    <col min="18" max="18" width="1.28515625" style="2" customWidth="1"/>
    <col min="19" max="19" width="14.140625" style="9" customWidth="1"/>
    <col min="20" max="20" width="1.28515625" style="9" customWidth="1"/>
    <col min="21" max="21" width="9.8515625" style="9" customWidth="1"/>
    <col min="22" max="22" width="1.421875" style="9" customWidth="1"/>
    <col min="23" max="23" width="1.28515625" style="9" customWidth="1"/>
    <col min="24" max="24" width="14.140625" style="317" customWidth="1"/>
    <col min="25" max="25" width="9.140625" style="2" customWidth="1"/>
    <col min="26" max="26" width="13.28125" style="2" customWidth="1"/>
    <col min="27" max="28" width="12.7109375" style="2" bestFit="1" customWidth="1"/>
    <col min="29" max="36" width="10.8515625" style="2" bestFit="1" customWidth="1"/>
    <col min="37" max="16384" width="9.140625" style="2" customWidth="1"/>
  </cols>
  <sheetData>
    <row r="1" spans="1:24" s="412" customFormat="1" ht="15.75">
      <c r="A1" s="19" t="str">
        <f>'Net Assets by Component'!A1</f>
        <v>Sample City, Ohio</v>
      </c>
      <c r="B1" s="523"/>
      <c r="C1" s="523"/>
      <c r="D1" s="523"/>
      <c r="E1" s="523"/>
      <c r="F1" s="523"/>
      <c r="G1" s="523"/>
      <c r="H1" s="523"/>
      <c r="I1" s="523"/>
      <c r="J1" s="523"/>
      <c r="K1" s="523"/>
      <c r="L1" s="522"/>
      <c r="M1" s="522"/>
      <c r="N1" s="522"/>
      <c r="O1" s="522"/>
      <c r="P1" s="522"/>
      <c r="Q1" s="522"/>
      <c r="R1" s="522"/>
      <c r="S1" s="522"/>
      <c r="T1" s="522"/>
      <c r="U1" s="522"/>
      <c r="V1" s="522"/>
      <c r="W1" s="522"/>
      <c r="X1" s="526"/>
    </row>
    <row r="2" spans="1:24" s="379" customFormat="1" ht="15">
      <c r="A2" s="276" t="s">
        <v>551</v>
      </c>
      <c r="B2" s="524"/>
      <c r="C2" s="524"/>
      <c r="D2" s="524"/>
      <c r="E2" s="524"/>
      <c r="F2" s="524"/>
      <c r="G2" s="524"/>
      <c r="H2" s="524"/>
      <c r="I2" s="524"/>
      <c r="J2" s="524"/>
      <c r="K2" s="524"/>
      <c r="X2" s="527"/>
    </row>
    <row r="3" spans="1:24" s="379" customFormat="1" ht="15">
      <c r="A3" s="277" t="s">
        <v>116</v>
      </c>
      <c r="B3" s="277"/>
      <c r="C3" s="277"/>
      <c r="D3" s="277"/>
      <c r="E3" s="277"/>
      <c r="F3" s="277"/>
      <c r="G3" s="277"/>
      <c r="H3" s="277"/>
      <c r="I3" s="277"/>
      <c r="J3" s="277"/>
      <c r="K3" s="277"/>
      <c r="L3" s="415"/>
      <c r="M3" s="415"/>
      <c r="N3" s="415"/>
      <c r="O3" s="415"/>
      <c r="P3" s="415"/>
      <c r="Q3" s="415"/>
      <c r="R3" s="415"/>
      <c r="S3" s="415"/>
      <c r="T3" s="415"/>
      <c r="U3" s="415"/>
      <c r="V3" s="415"/>
      <c r="W3" s="415"/>
      <c r="X3" s="528"/>
    </row>
    <row r="4" spans="1:24" s="379" customFormat="1" ht="15.75" thickBot="1">
      <c r="A4" s="383"/>
      <c r="B4" s="383"/>
      <c r="C4" s="383"/>
      <c r="D4" s="383"/>
      <c r="E4" s="383"/>
      <c r="F4" s="383"/>
      <c r="G4" s="383"/>
      <c r="H4" s="383"/>
      <c r="I4" s="383"/>
      <c r="J4" s="383"/>
      <c r="K4" s="383"/>
      <c r="L4" s="383"/>
      <c r="M4" s="383"/>
      <c r="N4" s="383"/>
      <c r="O4" s="383"/>
      <c r="P4" s="383"/>
      <c r="Q4" s="383"/>
      <c r="R4" s="383"/>
      <c r="S4" s="383"/>
      <c r="T4" s="383"/>
      <c r="U4" s="383"/>
      <c r="V4" s="383"/>
      <c r="W4" s="383"/>
      <c r="X4" s="529"/>
    </row>
    <row r="5" ht="15.75" thickTop="1"/>
    <row r="6" spans="3:22" ht="15">
      <c r="C6" s="2"/>
      <c r="E6" s="2"/>
      <c r="F6" s="2"/>
      <c r="G6" s="2"/>
      <c r="I6" s="2"/>
      <c r="K6" s="2"/>
      <c r="M6" s="2"/>
      <c r="O6" s="2"/>
      <c r="Q6" s="2"/>
      <c r="S6" s="2"/>
      <c r="T6" s="2"/>
      <c r="U6" s="2"/>
      <c r="V6" s="2"/>
    </row>
    <row r="7" spans="3:22" ht="15">
      <c r="C7" s="269" t="s">
        <v>118</v>
      </c>
      <c r="D7" s="269"/>
      <c r="E7" s="269"/>
      <c r="F7" s="269"/>
      <c r="G7" s="269"/>
      <c r="I7" s="269" t="s">
        <v>513</v>
      </c>
      <c r="J7" s="269"/>
      <c r="K7" s="269"/>
      <c r="M7" s="269" t="s">
        <v>513</v>
      </c>
      <c r="N7" s="269"/>
      <c r="O7" s="269"/>
      <c r="Q7" s="275"/>
      <c r="R7" s="275"/>
      <c r="S7" s="275"/>
      <c r="T7" s="275"/>
      <c r="U7" s="275"/>
      <c r="V7" s="275"/>
    </row>
    <row r="9" spans="3:22" ht="15">
      <c r="C9" s="10"/>
      <c r="D9" s="269"/>
      <c r="E9" s="269"/>
      <c r="G9" s="275"/>
      <c r="I9" s="269" t="s">
        <v>117</v>
      </c>
      <c r="J9" s="269"/>
      <c r="K9" s="269"/>
      <c r="M9" s="269" t="s">
        <v>514</v>
      </c>
      <c r="N9" s="269"/>
      <c r="O9" s="269"/>
      <c r="Q9" s="269" t="s">
        <v>109</v>
      </c>
      <c r="R9" s="269"/>
      <c r="S9" s="269"/>
      <c r="T9" s="269"/>
      <c r="U9" s="269"/>
      <c r="V9" s="269"/>
    </row>
    <row r="10" spans="3:24" ht="15">
      <c r="C10" s="594" t="s">
        <v>506</v>
      </c>
      <c r="D10" s="594"/>
      <c r="E10" s="594"/>
      <c r="G10" s="9" t="s">
        <v>497</v>
      </c>
      <c r="K10" s="9" t="s">
        <v>497</v>
      </c>
      <c r="O10" s="9" t="s">
        <v>497</v>
      </c>
      <c r="S10" s="9" t="s">
        <v>497</v>
      </c>
      <c r="U10" s="514"/>
      <c r="V10" s="514"/>
      <c r="W10" s="514"/>
      <c r="X10" s="514" t="s">
        <v>571</v>
      </c>
    </row>
    <row r="11" spans="1:24" ht="15">
      <c r="A11" s="9" t="s">
        <v>113</v>
      </c>
      <c r="C11" s="9" t="s">
        <v>507</v>
      </c>
      <c r="E11" s="9" t="s">
        <v>509</v>
      </c>
      <c r="G11" s="9" t="s">
        <v>511</v>
      </c>
      <c r="I11" s="9" t="s">
        <v>441</v>
      </c>
      <c r="K11" s="9" t="s">
        <v>511</v>
      </c>
      <c r="M11" s="9" t="s">
        <v>441</v>
      </c>
      <c r="O11" s="9" t="s">
        <v>511</v>
      </c>
      <c r="Q11" s="9" t="s">
        <v>441</v>
      </c>
      <c r="S11" s="9" t="s">
        <v>511</v>
      </c>
      <c r="U11" s="514"/>
      <c r="V11" s="514"/>
      <c r="W11" s="514"/>
      <c r="X11" s="514" t="s">
        <v>437</v>
      </c>
    </row>
    <row r="12" spans="1:24" ht="15">
      <c r="A12" s="10" t="s">
        <v>108</v>
      </c>
      <c r="C12" s="10" t="s">
        <v>508</v>
      </c>
      <c r="E12" s="10" t="s">
        <v>510</v>
      </c>
      <c r="G12" s="10" t="s">
        <v>512</v>
      </c>
      <c r="I12" s="10" t="s">
        <v>512</v>
      </c>
      <c r="K12" s="10" t="s">
        <v>512</v>
      </c>
      <c r="M12" s="10" t="s">
        <v>512</v>
      </c>
      <c r="O12" s="10" t="s">
        <v>512</v>
      </c>
      <c r="Q12" s="10" t="s">
        <v>512</v>
      </c>
      <c r="S12" s="10" t="s">
        <v>512</v>
      </c>
      <c r="U12" s="289" t="s">
        <v>515</v>
      </c>
      <c r="V12" s="289"/>
      <c r="W12" s="514"/>
      <c r="X12" s="555" t="s">
        <v>516</v>
      </c>
    </row>
    <row r="13" spans="1:24" ht="15">
      <c r="A13" s="12"/>
      <c r="C13" s="12"/>
      <c r="E13" s="12"/>
      <c r="G13" s="12"/>
      <c r="I13" s="12"/>
      <c r="K13" s="12"/>
      <c r="M13" s="12"/>
      <c r="O13" s="12"/>
      <c r="Q13" s="12"/>
      <c r="S13" s="12"/>
      <c r="U13" s="287"/>
      <c r="V13" s="287"/>
      <c r="W13" s="514"/>
      <c r="X13" s="288"/>
    </row>
    <row r="14" spans="1:24" ht="15">
      <c r="A14" s="13">
        <v>2006</v>
      </c>
      <c r="C14" s="14"/>
      <c r="E14" s="14"/>
      <c r="F14" s="14"/>
      <c r="G14" s="520">
        <f aca="true" t="shared" si="0" ref="G14:G32">(SUM(C14:E14))/0.35</f>
        <v>0</v>
      </c>
      <c r="H14" s="14"/>
      <c r="I14" s="14"/>
      <c r="K14" s="520">
        <f aca="true" t="shared" si="1" ref="K14:K32">I14/0.88</f>
        <v>0</v>
      </c>
      <c r="L14" s="14"/>
      <c r="M14" s="14"/>
      <c r="O14" s="520">
        <f>M14/0.1875</f>
        <v>0</v>
      </c>
      <c r="P14" s="14"/>
      <c r="Q14" s="521">
        <f aca="true" t="shared" si="2" ref="Q14:Q32">C14+E14+I14+M14</f>
        <v>0</v>
      </c>
      <c r="S14" s="520">
        <f aca="true" t="shared" si="3" ref="S14:S32">O14+K14+G14</f>
        <v>0</v>
      </c>
      <c r="T14" s="14"/>
      <c r="U14" s="489" t="e">
        <f>Q14/S14</f>
        <v>#DIV/0!</v>
      </c>
      <c r="V14" s="489"/>
      <c r="W14" s="14"/>
      <c r="X14" s="553"/>
    </row>
    <row r="15" spans="1:24" ht="15">
      <c r="A15" s="13"/>
      <c r="C15" s="14"/>
      <c r="E15" s="14"/>
      <c r="F15" s="14"/>
      <c r="G15" s="520"/>
      <c r="H15" s="14"/>
      <c r="I15" s="14"/>
      <c r="K15" s="520"/>
      <c r="L15" s="14"/>
      <c r="M15" s="14"/>
      <c r="O15" s="520"/>
      <c r="P15" s="14"/>
      <c r="Q15" s="521"/>
      <c r="S15" s="520"/>
      <c r="T15" s="14"/>
      <c r="U15" s="489"/>
      <c r="V15" s="489"/>
      <c r="W15" s="14"/>
      <c r="X15" s="553"/>
    </row>
    <row r="16" spans="1:24" ht="15">
      <c r="A16" s="13">
        <v>2005</v>
      </c>
      <c r="C16" s="518"/>
      <c r="E16" s="518"/>
      <c r="F16" s="14"/>
      <c r="G16" s="16">
        <f t="shared" si="0"/>
        <v>0</v>
      </c>
      <c r="H16" s="14"/>
      <c r="I16" s="518"/>
      <c r="K16" s="518">
        <f t="shared" si="1"/>
        <v>0</v>
      </c>
      <c r="L16" s="14"/>
      <c r="M16" s="518"/>
      <c r="O16" s="16">
        <f aca="true" t="shared" si="4" ref="O16:O32">M16/0.25</f>
        <v>0</v>
      </c>
      <c r="P16" s="14"/>
      <c r="Q16" s="515">
        <f t="shared" si="2"/>
        <v>0</v>
      </c>
      <c r="S16" s="16">
        <f t="shared" si="3"/>
        <v>0</v>
      </c>
      <c r="T16" s="14"/>
      <c r="U16" s="272" t="e">
        <f aca="true" t="shared" si="5" ref="U16:U32">Q16/S16*100</f>
        <v>#DIV/0!</v>
      </c>
      <c r="V16" s="525"/>
      <c r="W16" s="14"/>
      <c r="X16" s="554"/>
    </row>
    <row r="17" spans="1:24" ht="15">
      <c r="A17" s="13"/>
      <c r="C17" s="518"/>
      <c r="E17" s="518"/>
      <c r="F17" s="14"/>
      <c r="G17" s="518"/>
      <c r="H17" s="14"/>
      <c r="I17" s="518"/>
      <c r="K17" s="518"/>
      <c r="L17" s="14"/>
      <c r="M17" s="518"/>
      <c r="O17" s="518"/>
      <c r="P17" s="14"/>
      <c r="Q17" s="519"/>
      <c r="S17" s="518"/>
      <c r="T17" s="14"/>
      <c r="U17" s="272"/>
      <c r="V17" s="525"/>
      <c r="W17" s="14"/>
      <c r="X17" s="554"/>
    </row>
    <row r="18" spans="1:24" ht="15">
      <c r="A18" s="13">
        <v>2004</v>
      </c>
      <c r="C18" s="16"/>
      <c r="E18" s="16"/>
      <c r="F18" s="16"/>
      <c r="G18" s="16">
        <f t="shared" si="0"/>
        <v>0</v>
      </c>
      <c r="H18" s="16"/>
      <c r="I18" s="16"/>
      <c r="K18" s="16">
        <f t="shared" si="1"/>
        <v>0</v>
      </c>
      <c r="L18" s="16"/>
      <c r="M18" s="16"/>
      <c r="O18" s="16">
        <f t="shared" si="4"/>
        <v>0</v>
      </c>
      <c r="P18" s="16"/>
      <c r="Q18" s="515">
        <f t="shared" si="2"/>
        <v>0</v>
      </c>
      <c r="S18" s="16">
        <f t="shared" si="3"/>
        <v>0</v>
      </c>
      <c r="T18" s="16"/>
      <c r="U18" s="272" t="e">
        <f t="shared" si="5"/>
        <v>#DIV/0!</v>
      </c>
      <c r="V18" s="525"/>
      <c r="W18" s="16"/>
      <c r="X18" s="272"/>
    </row>
    <row r="19" spans="1:24" ht="15">
      <c r="A19" s="13"/>
      <c r="C19" s="16"/>
      <c r="E19" s="16"/>
      <c r="F19" s="16"/>
      <c r="G19" s="16"/>
      <c r="H19" s="16"/>
      <c r="I19" s="16"/>
      <c r="K19" s="16"/>
      <c r="L19" s="16"/>
      <c r="M19" s="16"/>
      <c r="O19" s="16"/>
      <c r="P19" s="16"/>
      <c r="Q19" s="515"/>
      <c r="S19" s="16"/>
      <c r="T19" s="16"/>
      <c r="U19" s="272"/>
      <c r="V19" s="525"/>
      <c r="W19" s="16"/>
      <c r="X19" s="272"/>
    </row>
    <row r="20" spans="1:24" ht="15">
      <c r="A20" s="13">
        <v>2003</v>
      </c>
      <c r="C20" s="16"/>
      <c r="E20" s="16"/>
      <c r="F20" s="16"/>
      <c r="G20" s="16">
        <f t="shared" si="0"/>
        <v>0</v>
      </c>
      <c r="H20" s="16"/>
      <c r="I20" s="16"/>
      <c r="K20" s="16">
        <f t="shared" si="1"/>
        <v>0</v>
      </c>
      <c r="L20" s="16"/>
      <c r="M20" s="16"/>
      <c r="O20" s="16">
        <f t="shared" si="4"/>
        <v>0</v>
      </c>
      <c r="P20" s="16"/>
      <c r="Q20" s="515">
        <f t="shared" si="2"/>
        <v>0</v>
      </c>
      <c r="S20" s="16">
        <f t="shared" si="3"/>
        <v>0</v>
      </c>
      <c r="T20" s="16"/>
      <c r="U20" s="272" t="e">
        <f t="shared" si="5"/>
        <v>#DIV/0!</v>
      </c>
      <c r="V20" s="525"/>
      <c r="W20" s="16"/>
      <c r="X20" s="554"/>
    </row>
    <row r="21" spans="1:24" ht="15">
      <c r="A21" s="13"/>
      <c r="C21" s="16"/>
      <c r="E21" s="16"/>
      <c r="F21" s="16"/>
      <c r="G21" s="16"/>
      <c r="H21" s="16"/>
      <c r="I21" s="16"/>
      <c r="K21" s="16"/>
      <c r="L21" s="16"/>
      <c r="M21" s="16"/>
      <c r="O21" s="16"/>
      <c r="P21" s="16"/>
      <c r="Q21" s="515"/>
      <c r="S21" s="16"/>
      <c r="T21" s="16"/>
      <c r="U21" s="272"/>
      <c r="V21" s="525"/>
      <c r="W21" s="16"/>
      <c r="X21" s="554"/>
    </row>
    <row r="22" spans="1:24" ht="15">
      <c r="A22" s="13">
        <v>2002</v>
      </c>
      <c r="C22" s="16"/>
      <c r="E22" s="16"/>
      <c r="F22" s="16"/>
      <c r="G22" s="16">
        <f t="shared" si="0"/>
        <v>0</v>
      </c>
      <c r="H22" s="16"/>
      <c r="I22" s="16"/>
      <c r="K22" s="16">
        <f t="shared" si="1"/>
        <v>0</v>
      </c>
      <c r="L22" s="16"/>
      <c r="M22" s="16"/>
      <c r="O22" s="16">
        <f t="shared" si="4"/>
        <v>0</v>
      </c>
      <c r="P22" s="16"/>
      <c r="Q22" s="515">
        <f t="shared" si="2"/>
        <v>0</v>
      </c>
      <c r="S22" s="16">
        <f t="shared" si="3"/>
        <v>0</v>
      </c>
      <c r="T22" s="16"/>
      <c r="U22" s="272" t="e">
        <f t="shared" si="5"/>
        <v>#DIV/0!</v>
      </c>
      <c r="V22" s="525"/>
      <c r="W22" s="16"/>
      <c r="X22" s="272"/>
    </row>
    <row r="23" spans="1:24" ht="15">
      <c r="A23" s="13"/>
      <c r="C23" s="16"/>
      <c r="E23" s="16"/>
      <c r="F23" s="16"/>
      <c r="G23" s="16"/>
      <c r="H23" s="16"/>
      <c r="I23" s="16"/>
      <c r="K23" s="16"/>
      <c r="L23" s="16"/>
      <c r="M23" s="16"/>
      <c r="O23" s="16"/>
      <c r="P23" s="16"/>
      <c r="Q23" s="515"/>
      <c r="S23" s="16"/>
      <c r="T23" s="16"/>
      <c r="U23" s="272"/>
      <c r="V23" s="525"/>
      <c r="W23" s="16"/>
      <c r="X23" s="272"/>
    </row>
    <row r="24" spans="1:24" ht="15">
      <c r="A24" s="13">
        <v>2001</v>
      </c>
      <c r="C24" s="16"/>
      <c r="E24" s="16"/>
      <c r="F24" s="16"/>
      <c r="G24" s="16">
        <f t="shared" si="0"/>
        <v>0</v>
      </c>
      <c r="H24" s="16"/>
      <c r="I24" s="16"/>
      <c r="K24" s="16">
        <f t="shared" si="1"/>
        <v>0</v>
      </c>
      <c r="L24" s="16"/>
      <c r="M24" s="16"/>
      <c r="O24" s="16">
        <f t="shared" si="4"/>
        <v>0</v>
      </c>
      <c r="P24" s="16"/>
      <c r="Q24" s="515">
        <f t="shared" si="2"/>
        <v>0</v>
      </c>
      <c r="S24" s="16">
        <f t="shared" si="3"/>
        <v>0</v>
      </c>
      <c r="T24" s="16"/>
      <c r="U24" s="272" t="e">
        <f t="shared" si="5"/>
        <v>#DIV/0!</v>
      </c>
      <c r="V24" s="525"/>
      <c r="W24" s="16"/>
      <c r="X24" s="554"/>
    </row>
    <row r="25" spans="1:24" ht="15">
      <c r="A25" s="13"/>
      <c r="C25" s="16"/>
      <c r="E25" s="16"/>
      <c r="F25" s="16"/>
      <c r="G25" s="16"/>
      <c r="H25" s="16"/>
      <c r="I25" s="16"/>
      <c r="K25" s="16"/>
      <c r="L25" s="16"/>
      <c r="M25" s="16"/>
      <c r="O25" s="16"/>
      <c r="P25" s="16"/>
      <c r="Q25" s="515"/>
      <c r="S25" s="16"/>
      <c r="T25" s="16"/>
      <c r="U25" s="272"/>
      <c r="V25" s="525"/>
      <c r="W25" s="16"/>
      <c r="X25" s="554"/>
    </row>
    <row r="26" spans="1:24" ht="15">
      <c r="A26" s="13">
        <v>2000</v>
      </c>
      <c r="C26" s="16"/>
      <c r="E26" s="16"/>
      <c r="F26" s="16"/>
      <c r="G26" s="16">
        <f t="shared" si="0"/>
        <v>0</v>
      </c>
      <c r="H26" s="16"/>
      <c r="I26" s="16"/>
      <c r="K26" s="16">
        <f t="shared" si="1"/>
        <v>0</v>
      </c>
      <c r="L26" s="16"/>
      <c r="M26" s="16"/>
      <c r="O26" s="16">
        <f t="shared" si="4"/>
        <v>0</v>
      </c>
      <c r="P26" s="16"/>
      <c r="Q26" s="515">
        <f t="shared" si="2"/>
        <v>0</v>
      </c>
      <c r="S26" s="16">
        <f t="shared" si="3"/>
        <v>0</v>
      </c>
      <c r="T26" s="16"/>
      <c r="U26" s="272" t="e">
        <f t="shared" si="5"/>
        <v>#DIV/0!</v>
      </c>
      <c r="V26" s="525"/>
      <c r="W26" s="16"/>
      <c r="X26" s="272"/>
    </row>
    <row r="27" spans="1:24" ht="15">
      <c r="A27" s="13"/>
      <c r="C27" s="16"/>
      <c r="E27" s="16"/>
      <c r="F27" s="16"/>
      <c r="G27" s="16"/>
      <c r="H27" s="16"/>
      <c r="I27" s="16"/>
      <c r="K27" s="16"/>
      <c r="L27" s="16"/>
      <c r="M27" s="16"/>
      <c r="O27" s="16"/>
      <c r="P27" s="16"/>
      <c r="Q27" s="515"/>
      <c r="S27" s="16"/>
      <c r="T27" s="16"/>
      <c r="U27" s="272"/>
      <c r="V27" s="525"/>
      <c r="W27" s="16"/>
      <c r="X27" s="272"/>
    </row>
    <row r="28" spans="1:24" ht="15">
      <c r="A28" s="13">
        <v>1999</v>
      </c>
      <c r="C28" s="16"/>
      <c r="E28" s="16"/>
      <c r="F28" s="16"/>
      <c r="G28" s="16">
        <f t="shared" si="0"/>
        <v>0</v>
      </c>
      <c r="H28" s="16"/>
      <c r="I28" s="16"/>
      <c r="K28" s="16">
        <f t="shared" si="1"/>
        <v>0</v>
      </c>
      <c r="L28" s="16"/>
      <c r="M28" s="16"/>
      <c r="O28" s="16">
        <f t="shared" si="4"/>
        <v>0</v>
      </c>
      <c r="P28" s="16"/>
      <c r="Q28" s="515">
        <f t="shared" si="2"/>
        <v>0</v>
      </c>
      <c r="S28" s="16">
        <f t="shared" si="3"/>
        <v>0</v>
      </c>
      <c r="T28" s="16"/>
      <c r="U28" s="272" t="e">
        <f t="shared" si="5"/>
        <v>#DIV/0!</v>
      </c>
      <c r="V28" s="525"/>
      <c r="W28" s="16"/>
      <c r="X28" s="554"/>
    </row>
    <row r="29" spans="1:24" ht="15">
      <c r="A29" s="13"/>
      <c r="C29" s="16"/>
      <c r="E29" s="16"/>
      <c r="F29" s="16"/>
      <c r="G29" s="16"/>
      <c r="H29" s="16"/>
      <c r="I29" s="16"/>
      <c r="K29" s="16"/>
      <c r="L29" s="16"/>
      <c r="M29" s="16"/>
      <c r="O29" s="16"/>
      <c r="P29" s="16"/>
      <c r="Q29" s="515"/>
      <c r="S29" s="16"/>
      <c r="T29" s="16"/>
      <c r="U29" s="272"/>
      <c r="V29" s="525"/>
      <c r="W29" s="16"/>
      <c r="X29" s="554"/>
    </row>
    <row r="30" spans="1:24" ht="15">
      <c r="A30" s="13">
        <v>1998</v>
      </c>
      <c r="C30" s="16"/>
      <c r="E30" s="16"/>
      <c r="F30" s="16"/>
      <c r="G30" s="16">
        <f t="shared" si="0"/>
        <v>0</v>
      </c>
      <c r="H30" s="16"/>
      <c r="I30" s="16"/>
      <c r="K30" s="16">
        <f t="shared" si="1"/>
        <v>0</v>
      </c>
      <c r="L30" s="16"/>
      <c r="M30" s="16"/>
      <c r="O30" s="16">
        <f t="shared" si="4"/>
        <v>0</v>
      </c>
      <c r="P30" s="16"/>
      <c r="Q30" s="515">
        <f t="shared" si="2"/>
        <v>0</v>
      </c>
      <c r="S30" s="16">
        <f t="shared" si="3"/>
        <v>0</v>
      </c>
      <c r="T30" s="16"/>
      <c r="U30" s="272" t="e">
        <f t="shared" si="5"/>
        <v>#DIV/0!</v>
      </c>
      <c r="V30" s="525"/>
      <c r="W30" s="16"/>
      <c r="X30" s="272"/>
    </row>
    <row r="31" spans="1:24" ht="15">
      <c r="A31" s="13"/>
      <c r="C31" s="16"/>
      <c r="E31" s="16"/>
      <c r="F31" s="16"/>
      <c r="G31" s="16"/>
      <c r="H31" s="16"/>
      <c r="I31" s="16"/>
      <c r="K31" s="16"/>
      <c r="L31" s="16"/>
      <c r="M31" s="16"/>
      <c r="O31" s="16"/>
      <c r="P31" s="16"/>
      <c r="Q31" s="515"/>
      <c r="S31" s="16"/>
      <c r="T31" s="16"/>
      <c r="U31" s="272"/>
      <c r="V31" s="525"/>
      <c r="W31" s="16"/>
      <c r="X31" s="272"/>
    </row>
    <row r="32" spans="1:24" ht="15">
      <c r="A32" s="13">
        <v>1997</v>
      </c>
      <c r="C32" s="16"/>
      <c r="E32" s="16"/>
      <c r="F32" s="16"/>
      <c r="G32" s="16">
        <f t="shared" si="0"/>
        <v>0</v>
      </c>
      <c r="H32" s="16"/>
      <c r="I32" s="16"/>
      <c r="K32" s="16">
        <f t="shared" si="1"/>
        <v>0</v>
      </c>
      <c r="L32" s="16"/>
      <c r="M32" s="16"/>
      <c r="O32" s="16">
        <f t="shared" si="4"/>
        <v>0</v>
      </c>
      <c r="P32" s="16"/>
      <c r="Q32" s="515">
        <f t="shared" si="2"/>
        <v>0</v>
      </c>
      <c r="S32" s="16">
        <f t="shared" si="3"/>
        <v>0</v>
      </c>
      <c r="T32" s="16"/>
      <c r="U32" s="272" t="e">
        <f t="shared" si="5"/>
        <v>#DIV/0!</v>
      </c>
      <c r="V32" s="525"/>
      <c r="W32" s="16"/>
      <c r="X32" s="554"/>
    </row>
    <row r="33" spans="1:24" ht="15">
      <c r="A33" s="13"/>
      <c r="C33" s="16"/>
      <c r="E33" s="16"/>
      <c r="F33" s="16"/>
      <c r="G33" s="16"/>
      <c r="H33" s="16"/>
      <c r="I33" s="16"/>
      <c r="K33" s="16"/>
      <c r="L33" s="16"/>
      <c r="M33" s="16"/>
      <c r="O33" s="16"/>
      <c r="P33" s="16"/>
      <c r="Q33" s="16"/>
      <c r="S33" s="16"/>
      <c r="T33" s="16"/>
      <c r="U33" s="16"/>
      <c r="V33" s="16"/>
      <c r="W33" s="16"/>
      <c r="X33" s="483"/>
    </row>
    <row r="34" spans="1:24" ht="15">
      <c r="A34" s="13"/>
      <c r="C34" s="17"/>
      <c r="E34" s="17"/>
      <c r="F34" s="17"/>
      <c r="G34" s="17"/>
      <c r="H34" s="17"/>
      <c r="I34" s="17"/>
      <c r="K34" s="17"/>
      <c r="L34" s="17"/>
      <c r="M34" s="17"/>
      <c r="O34" s="17"/>
      <c r="P34" s="17"/>
      <c r="Q34" s="17"/>
      <c r="S34" s="17"/>
      <c r="T34" s="17"/>
      <c r="U34" s="17"/>
      <c r="V34" s="17"/>
      <c r="W34" s="17"/>
      <c r="X34" s="483"/>
    </row>
    <row r="35" ht="15">
      <c r="A35" s="145"/>
    </row>
    <row r="36" ht="15">
      <c r="A36" s="145"/>
    </row>
    <row r="37" ht="15">
      <c r="A37" s="145"/>
    </row>
    <row r="38" ht="15">
      <c r="A38" s="145"/>
    </row>
    <row r="39" spans="1:36" ht="15">
      <c r="A39" s="259"/>
      <c r="Z39" s="9"/>
      <c r="AA39" s="516">
        <v>1997</v>
      </c>
      <c r="AB39" s="516">
        <v>1998</v>
      </c>
      <c r="AC39" s="516">
        <v>1999</v>
      </c>
      <c r="AD39" s="516">
        <v>2000</v>
      </c>
      <c r="AE39" s="516">
        <v>2001</v>
      </c>
      <c r="AF39" s="516">
        <v>2002</v>
      </c>
      <c r="AG39" s="516">
        <v>2003</v>
      </c>
      <c r="AH39" s="516">
        <v>2004</v>
      </c>
      <c r="AI39" s="516">
        <v>2005</v>
      </c>
      <c r="AJ39" s="516">
        <v>2006</v>
      </c>
    </row>
    <row r="40" spans="1:26" ht="15">
      <c r="A40" s="145"/>
      <c r="Z40" s="9"/>
    </row>
    <row r="41" spans="1:36" ht="15">
      <c r="A41" s="145"/>
      <c r="Z41" s="9" t="s">
        <v>517</v>
      </c>
      <c r="AA41" s="2">
        <f>SUM(C32:E32)</f>
        <v>0</v>
      </c>
      <c r="AB41" s="2">
        <f>SUM(C30:E30)</f>
        <v>0</v>
      </c>
      <c r="AC41" s="2">
        <f>SUM(C28:E28)</f>
        <v>0</v>
      </c>
      <c r="AD41" s="2">
        <f>SUM(C26:E26)</f>
        <v>0</v>
      </c>
      <c r="AE41" s="2">
        <f>SUM(C24:E24)</f>
        <v>0</v>
      </c>
      <c r="AF41" s="2">
        <f>SUM(C22:E22)</f>
        <v>0</v>
      </c>
      <c r="AG41" s="2">
        <f>SUM(C20:E20)</f>
        <v>0</v>
      </c>
      <c r="AH41" s="2">
        <f>SUM(C18:E18)</f>
        <v>0</v>
      </c>
      <c r="AI41" s="2">
        <f>SUM(C16:E16)</f>
        <v>0</v>
      </c>
      <c r="AJ41" s="2">
        <f>SUM(C14:E14)</f>
        <v>0</v>
      </c>
    </row>
    <row r="42" spans="1:36" ht="15">
      <c r="A42" s="145"/>
      <c r="Z42" s="9" t="s">
        <v>572</v>
      </c>
      <c r="AA42" s="2">
        <f>I32</f>
        <v>0</v>
      </c>
      <c r="AB42" s="2">
        <f>I30</f>
        <v>0</v>
      </c>
      <c r="AC42" s="2">
        <f>I28</f>
        <v>0</v>
      </c>
      <c r="AD42" s="2">
        <f>I26</f>
        <v>0</v>
      </c>
      <c r="AE42" s="2">
        <f>I24</f>
        <v>0</v>
      </c>
      <c r="AF42" s="2">
        <f>I22</f>
        <v>0</v>
      </c>
      <c r="AG42" s="2">
        <f>I20</f>
        <v>0</v>
      </c>
      <c r="AH42" s="2">
        <f>I18</f>
        <v>0</v>
      </c>
      <c r="AI42" s="2">
        <f>I16</f>
        <v>0</v>
      </c>
      <c r="AJ42" s="2">
        <f>I14</f>
        <v>0</v>
      </c>
    </row>
    <row r="43" spans="1:36" ht="15">
      <c r="A43" s="145"/>
      <c r="Z43" s="9" t="s">
        <v>573</v>
      </c>
      <c r="AA43" s="2">
        <f>M32</f>
        <v>0</v>
      </c>
      <c r="AB43" s="2">
        <f>M30</f>
        <v>0</v>
      </c>
      <c r="AC43" s="2">
        <f>M28</f>
        <v>0</v>
      </c>
      <c r="AD43" s="2">
        <f>M26</f>
        <v>0</v>
      </c>
      <c r="AE43" s="2">
        <f>M24</f>
        <v>0</v>
      </c>
      <c r="AF43" s="2">
        <f>M22</f>
        <v>0</v>
      </c>
      <c r="AG43" s="2">
        <f>M20</f>
        <v>0</v>
      </c>
      <c r="AH43" s="2">
        <f>M18</f>
        <v>0</v>
      </c>
      <c r="AI43" s="2">
        <f>M16</f>
        <v>0</v>
      </c>
      <c r="AJ43" s="2">
        <f>M14</f>
        <v>0</v>
      </c>
    </row>
    <row r="44" ht="15">
      <c r="A44" s="145"/>
    </row>
    <row r="45" ht="15">
      <c r="A45" s="145"/>
    </row>
    <row r="47" ht="15">
      <c r="A47" s="3"/>
    </row>
    <row r="49" ht="15">
      <c r="A49" s="3"/>
    </row>
    <row r="52" spans="1:5" ht="15">
      <c r="A52" s="3" t="s">
        <v>576</v>
      </c>
      <c r="B52" s="3"/>
      <c r="C52" s="3"/>
      <c r="D52" s="3"/>
      <c r="E52" s="3"/>
    </row>
  </sheetData>
  <mergeCells count="1">
    <mergeCell ref="C10:E10"/>
  </mergeCells>
  <printOptions horizontalCentered="1"/>
  <pageMargins left="0.9" right="0.9" top="0.5" bottom="0.5" header="0.5" footer="0.5"/>
  <pageSetup fitToWidth="0" fitToHeight="1" horizontalDpi="600" verticalDpi="600" orientation="portrait" scale="94" r:id="rId2"/>
  <headerFooter alignWithMargins="0">
    <oddFooter>&amp;C&amp;"Times New Roman,Regular"&amp;11- S&amp;P -</oddFooter>
  </headerFooter>
  <colBreaks count="1" manualBreakCount="1">
    <brk id="12" max="51"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W54"/>
  <sheetViews>
    <sheetView workbookViewId="0" topLeftCell="A1">
      <pane xSplit="3" ySplit="7" topLeftCell="D8" activePane="bottomRight" state="frozen"/>
      <selection pane="topLeft" activeCell="C33" sqref="C33"/>
      <selection pane="topRight" activeCell="C33" sqref="C33"/>
      <selection pane="bottomLeft" activeCell="C33" sqref="C33"/>
      <selection pane="bottomRight" activeCell="C5" sqref="C5"/>
    </sheetView>
  </sheetViews>
  <sheetFormatPr defaultColWidth="9.140625" defaultRowHeight="12.75"/>
  <cols>
    <col min="1" max="1" width="3.140625" style="145" customWidth="1"/>
    <col min="2" max="2" width="3.7109375" style="145" customWidth="1"/>
    <col min="3" max="3" width="40.7109375" style="145" customWidth="1"/>
    <col min="4" max="4" width="1.7109375" style="145" customWidth="1"/>
    <col min="5" max="5" width="12.140625" style="140" customWidth="1"/>
    <col min="6" max="6" width="1.7109375" style="145" customWidth="1"/>
    <col min="7" max="7" width="12.140625" style="145" customWidth="1"/>
    <col min="8" max="8" width="1.7109375" style="145" customWidth="1"/>
    <col min="9" max="9" width="12.140625" style="145" customWidth="1"/>
    <col min="10" max="10" width="1.7109375" style="145" customWidth="1"/>
    <col min="11" max="11" width="12.7109375" style="140" customWidth="1"/>
    <col min="12" max="12" width="1.7109375" style="140" hidden="1" customWidth="1"/>
    <col min="13" max="13" width="12.140625" style="140" customWidth="1"/>
    <col min="14" max="14" width="1.7109375" style="140" customWidth="1"/>
    <col min="15" max="15" width="12.140625" style="140" bestFit="1" customWidth="1"/>
    <col min="16" max="16" width="1.7109375" style="140" customWidth="1"/>
    <col min="17" max="17" width="12.140625" style="140" bestFit="1" customWidth="1"/>
    <col min="18" max="18" width="1.7109375" style="140" customWidth="1"/>
    <col min="19" max="19" width="12.140625" style="140" bestFit="1" customWidth="1"/>
    <col min="20" max="20" width="1.7109375" style="140" customWidth="1"/>
    <col min="21" max="21" width="12.140625" style="140" customWidth="1"/>
    <col min="22" max="22" width="1.7109375" style="140" customWidth="1"/>
    <col min="23" max="23" width="12.57421875" style="140" bestFit="1" customWidth="1"/>
    <col min="24" max="16384" width="9.140625" style="145" customWidth="1"/>
  </cols>
  <sheetData>
    <row r="1" spans="1:23" s="557" customFormat="1" ht="15.75">
      <c r="A1" s="19" t="str">
        <f>'Net Assets by Component'!A1</f>
        <v>Sample City, Ohio</v>
      </c>
      <c r="B1" s="19"/>
      <c r="C1" s="19"/>
      <c r="D1" s="19"/>
      <c r="E1" s="19"/>
      <c r="F1" s="19"/>
      <c r="G1" s="19"/>
      <c r="H1" s="19"/>
      <c r="I1" s="19"/>
      <c r="J1" s="19"/>
      <c r="K1" s="19"/>
      <c r="L1" s="522"/>
      <c r="M1" s="522"/>
      <c r="N1" s="559"/>
      <c r="O1" s="559"/>
      <c r="P1" s="559"/>
      <c r="Q1" s="559"/>
      <c r="R1" s="558"/>
      <c r="S1" s="558"/>
      <c r="T1" s="558"/>
      <c r="U1" s="558"/>
      <c r="V1" s="558"/>
      <c r="W1" s="558"/>
    </row>
    <row r="2" spans="1:23" s="8" customFormat="1" ht="15">
      <c r="A2" s="276" t="s">
        <v>111</v>
      </c>
      <c r="B2" s="276"/>
      <c r="C2" s="276"/>
      <c r="D2" s="276"/>
      <c r="E2" s="276"/>
      <c r="F2" s="276"/>
      <c r="G2" s="276"/>
      <c r="H2" s="276"/>
      <c r="I2" s="276"/>
      <c r="J2" s="276"/>
      <c r="K2" s="276"/>
      <c r="L2" s="379"/>
      <c r="M2" s="379"/>
      <c r="N2" s="414"/>
      <c r="O2" s="414"/>
      <c r="P2" s="414"/>
      <c r="Q2" s="414"/>
      <c r="R2" s="556"/>
      <c r="S2" s="556"/>
      <c r="T2" s="556"/>
      <c r="U2" s="556"/>
      <c r="V2" s="556"/>
      <c r="W2" s="556"/>
    </row>
    <row r="3" spans="1:23" s="2" customFormat="1" ht="15">
      <c r="A3" s="276" t="s">
        <v>112</v>
      </c>
      <c r="B3" s="276"/>
      <c r="C3" s="274"/>
      <c r="D3" s="274"/>
      <c r="E3" s="274"/>
      <c r="F3" s="274"/>
      <c r="G3" s="274"/>
      <c r="H3" s="274"/>
      <c r="I3" s="274"/>
      <c r="J3" s="274"/>
      <c r="K3" s="274"/>
      <c r="L3" s="138"/>
      <c r="M3" s="138"/>
      <c r="N3" s="560"/>
      <c r="O3" s="560"/>
      <c r="P3" s="560"/>
      <c r="Q3" s="560"/>
      <c r="R3" s="185"/>
      <c r="S3" s="185"/>
      <c r="T3" s="185"/>
      <c r="U3" s="185"/>
      <c r="V3" s="185"/>
      <c r="W3" s="185"/>
    </row>
    <row r="4" spans="1:23" s="2" customFormat="1" ht="15">
      <c r="A4" s="277" t="s">
        <v>7</v>
      </c>
      <c r="B4" s="277"/>
      <c r="C4" s="275"/>
      <c r="D4" s="275"/>
      <c r="E4" s="275"/>
      <c r="F4" s="275"/>
      <c r="G4" s="275"/>
      <c r="H4" s="275"/>
      <c r="I4" s="275"/>
      <c r="J4" s="275"/>
      <c r="K4" s="275"/>
      <c r="L4" s="405"/>
      <c r="M4" s="405"/>
      <c r="N4" s="560"/>
      <c r="O4" s="560"/>
      <c r="P4" s="560"/>
      <c r="Q4" s="560"/>
      <c r="R4" s="185"/>
      <c r="S4" s="185"/>
      <c r="T4" s="185"/>
      <c r="U4" s="185"/>
      <c r="V4" s="185"/>
      <c r="W4" s="185"/>
    </row>
    <row r="5" spans="1:23" s="8" customFormat="1" ht="15.75" thickBot="1">
      <c r="A5" s="357"/>
      <c r="B5" s="357"/>
      <c r="C5" s="357"/>
      <c r="D5" s="357"/>
      <c r="E5" s="358"/>
      <c r="F5" s="357"/>
      <c r="G5" s="357"/>
      <c r="H5" s="377"/>
      <c r="I5" s="377"/>
      <c r="J5" s="377"/>
      <c r="K5" s="546"/>
      <c r="L5" s="384"/>
      <c r="M5" s="384"/>
      <c r="N5" s="384"/>
      <c r="O5" s="384"/>
      <c r="P5" s="546"/>
      <c r="Q5" s="546"/>
      <c r="R5" s="546"/>
      <c r="S5" s="546"/>
      <c r="T5" s="546"/>
      <c r="U5" s="546"/>
      <c r="V5" s="546"/>
      <c r="W5" s="546"/>
    </row>
    <row r="6" ht="15.75" thickTop="1"/>
    <row r="7" spans="5:23" ht="15">
      <c r="E7" s="399">
        <v>2006</v>
      </c>
      <c r="G7" s="266">
        <v>2005</v>
      </c>
      <c r="I7" s="266">
        <v>2004</v>
      </c>
      <c r="K7" s="399">
        <v>2003</v>
      </c>
      <c r="M7" s="399">
        <v>2002</v>
      </c>
      <c r="O7" s="399">
        <v>2001</v>
      </c>
      <c r="Q7" s="399">
        <v>2000</v>
      </c>
      <c r="S7" s="399">
        <v>1999</v>
      </c>
      <c r="U7" s="399">
        <v>1998</v>
      </c>
      <c r="W7" s="399">
        <v>1997</v>
      </c>
    </row>
    <row r="8" spans="5:23" ht="15">
      <c r="E8" s="490"/>
      <c r="G8" s="157"/>
      <c r="I8" s="157"/>
      <c r="K8" s="490"/>
      <c r="M8" s="490"/>
      <c r="O8" s="490"/>
      <c r="Q8" s="490"/>
      <c r="S8" s="490"/>
      <c r="U8" s="490"/>
      <c r="W8" s="490"/>
    </row>
    <row r="9" spans="1:2" ht="15">
      <c r="A9" s="218" t="s">
        <v>518</v>
      </c>
      <c r="B9" s="218"/>
    </row>
    <row r="10" spans="1:23" ht="15">
      <c r="A10" s="145" t="s">
        <v>494</v>
      </c>
      <c r="E10" s="574"/>
      <c r="F10" s="575"/>
      <c r="G10" s="575"/>
      <c r="H10" s="575"/>
      <c r="I10" s="575"/>
      <c r="J10" s="575"/>
      <c r="K10" s="574"/>
      <c r="L10" s="574"/>
      <c r="M10" s="574"/>
      <c r="N10" s="574"/>
      <c r="O10" s="574"/>
      <c r="P10" s="574"/>
      <c r="Q10" s="574"/>
      <c r="R10" s="574"/>
      <c r="S10" s="574"/>
      <c r="T10" s="574"/>
      <c r="U10" s="574"/>
      <c r="V10" s="574"/>
      <c r="W10" s="574"/>
    </row>
    <row r="11" spans="1:23" ht="15">
      <c r="A11" s="145" t="s">
        <v>519</v>
      </c>
      <c r="E11" s="544"/>
      <c r="F11" s="545"/>
      <c r="G11" s="545"/>
      <c r="H11" s="545"/>
      <c r="I11" s="545"/>
      <c r="J11" s="545"/>
      <c r="K11" s="544"/>
      <c r="L11" s="544"/>
      <c r="M11" s="544"/>
      <c r="N11" s="544"/>
      <c r="O11" s="544"/>
      <c r="P11" s="544"/>
      <c r="Q11" s="544"/>
      <c r="R11" s="544"/>
      <c r="S11" s="544"/>
      <c r="T11" s="544"/>
      <c r="U11" s="544"/>
      <c r="V11" s="544"/>
      <c r="W11" s="544"/>
    </row>
    <row r="12" spans="1:23" ht="15">
      <c r="A12" s="145" t="s">
        <v>524</v>
      </c>
      <c r="E12" s="578"/>
      <c r="F12" s="545"/>
      <c r="G12" s="579"/>
      <c r="H12" s="545"/>
      <c r="I12" s="579"/>
      <c r="J12" s="545"/>
      <c r="K12" s="578"/>
      <c r="L12" s="544"/>
      <c r="M12" s="578"/>
      <c r="N12" s="544"/>
      <c r="O12" s="578"/>
      <c r="P12" s="544"/>
      <c r="Q12" s="578"/>
      <c r="R12" s="544"/>
      <c r="S12" s="578"/>
      <c r="T12" s="544"/>
      <c r="U12" s="578"/>
      <c r="V12" s="544"/>
      <c r="W12" s="578"/>
    </row>
    <row r="13" spans="5:23" ht="15">
      <c r="E13" s="544"/>
      <c r="F13" s="545"/>
      <c r="G13" s="545"/>
      <c r="H13" s="545"/>
      <c r="I13" s="545"/>
      <c r="J13" s="545"/>
      <c r="K13" s="544"/>
      <c r="L13" s="544"/>
      <c r="M13" s="544"/>
      <c r="N13" s="544"/>
      <c r="O13" s="544"/>
      <c r="P13" s="544"/>
      <c r="Q13" s="544"/>
      <c r="R13" s="544"/>
      <c r="S13" s="544"/>
      <c r="T13" s="544"/>
      <c r="U13" s="544"/>
      <c r="V13" s="544"/>
      <c r="W13" s="544"/>
    </row>
    <row r="14" spans="1:23" ht="15">
      <c r="A14" s="212" t="s">
        <v>525</v>
      </c>
      <c r="B14" s="212"/>
      <c r="E14" s="578">
        <f>SUM(E10:E12)</f>
        <v>0</v>
      </c>
      <c r="F14" s="545"/>
      <c r="G14" s="579">
        <f>SUM(G10:G12)</f>
        <v>0</v>
      </c>
      <c r="H14" s="545"/>
      <c r="I14" s="579">
        <f>SUM(I10:I12)</f>
        <v>0</v>
      </c>
      <c r="J14" s="545"/>
      <c r="K14" s="578">
        <f>SUM(K10:K12)</f>
        <v>0</v>
      </c>
      <c r="L14" s="544"/>
      <c r="M14" s="578">
        <f>SUM(M10:M12)</f>
        <v>0</v>
      </c>
      <c r="N14" s="544"/>
      <c r="O14" s="578">
        <f>SUM(O10:O12)</f>
        <v>0</v>
      </c>
      <c r="P14" s="544"/>
      <c r="Q14" s="578">
        <f>SUM(Q10:Q12)</f>
        <v>0</v>
      </c>
      <c r="R14" s="544"/>
      <c r="S14" s="578">
        <f>SUM(S10:S12)</f>
        <v>0</v>
      </c>
      <c r="T14" s="544"/>
      <c r="U14" s="578">
        <f>SUM(U10:U12)</f>
        <v>0</v>
      </c>
      <c r="V14" s="544"/>
      <c r="W14" s="578">
        <f>SUM(W10:W12)</f>
        <v>0</v>
      </c>
    </row>
    <row r="15" spans="5:23" ht="15">
      <c r="E15" s="544"/>
      <c r="F15" s="545"/>
      <c r="G15" s="545"/>
      <c r="H15" s="545"/>
      <c r="I15" s="545"/>
      <c r="J15" s="545"/>
      <c r="K15" s="544"/>
      <c r="L15" s="544"/>
      <c r="M15" s="544"/>
      <c r="N15" s="544"/>
      <c r="O15" s="544"/>
      <c r="P15" s="544"/>
      <c r="Q15" s="544"/>
      <c r="R15" s="544"/>
      <c r="S15" s="544"/>
      <c r="T15" s="544"/>
      <c r="U15" s="544"/>
      <c r="V15" s="544"/>
      <c r="W15" s="544"/>
    </row>
    <row r="16" spans="1:23" ht="15">
      <c r="A16" s="218" t="s">
        <v>552</v>
      </c>
      <c r="B16" s="218"/>
      <c r="E16" s="544"/>
      <c r="F16" s="545"/>
      <c r="G16" s="545"/>
      <c r="H16" s="545"/>
      <c r="I16" s="545"/>
      <c r="J16" s="545"/>
      <c r="K16" s="544"/>
      <c r="L16" s="544"/>
      <c r="M16" s="544"/>
      <c r="N16" s="544"/>
      <c r="O16" s="544"/>
      <c r="P16" s="544"/>
      <c r="Q16" s="544"/>
      <c r="R16" s="544"/>
      <c r="S16" s="544"/>
      <c r="T16" s="544"/>
      <c r="U16" s="544"/>
      <c r="V16" s="544"/>
      <c r="W16" s="544"/>
    </row>
    <row r="17" spans="1:23" ht="15">
      <c r="A17" s="145" t="s">
        <v>523</v>
      </c>
      <c r="E17" s="544"/>
      <c r="F17" s="545"/>
      <c r="G17" s="545"/>
      <c r="H17" s="545"/>
      <c r="I17" s="545"/>
      <c r="J17" s="545"/>
      <c r="K17" s="544"/>
      <c r="L17" s="544"/>
      <c r="M17" s="544"/>
      <c r="N17" s="544"/>
      <c r="O17" s="544"/>
      <c r="P17" s="544"/>
      <c r="Q17" s="544"/>
      <c r="R17" s="544"/>
      <c r="S17" s="544"/>
      <c r="T17" s="544"/>
      <c r="U17" s="544"/>
      <c r="V17" s="544"/>
      <c r="W17" s="544"/>
    </row>
    <row r="18" spans="1:23" ht="15">
      <c r="A18" s="145" t="s">
        <v>528</v>
      </c>
      <c r="E18" s="578"/>
      <c r="F18" s="545"/>
      <c r="G18" s="579"/>
      <c r="H18" s="545"/>
      <c r="I18" s="579"/>
      <c r="J18" s="545"/>
      <c r="K18" s="578"/>
      <c r="L18" s="544"/>
      <c r="M18" s="578"/>
      <c r="N18" s="544"/>
      <c r="O18" s="578"/>
      <c r="P18" s="544"/>
      <c r="Q18" s="578"/>
      <c r="R18" s="544"/>
      <c r="S18" s="578"/>
      <c r="T18" s="544"/>
      <c r="U18" s="578"/>
      <c r="V18" s="544"/>
      <c r="W18" s="578"/>
    </row>
    <row r="19" spans="5:23" ht="15">
      <c r="E19" s="544"/>
      <c r="F19" s="545"/>
      <c r="G19" s="545"/>
      <c r="H19" s="545"/>
      <c r="I19" s="545"/>
      <c r="J19" s="545"/>
      <c r="K19" s="544"/>
      <c r="L19" s="544"/>
      <c r="M19" s="544"/>
      <c r="N19" s="544"/>
      <c r="O19" s="544"/>
      <c r="P19" s="544"/>
      <c r="Q19" s="544"/>
      <c r="R19" s="544"/>
      <c r="S19" s="544"/>
      <c r="T19" s="544"/>
      <c r="U19" s="544"/>
      <c r="V19" s="544"/>
      <c r="W19" s="544"/>
    </row>
    <row r="20" spans="1:23" ht="15">
      <c r="A20" s="212" t="s">
        <v>553</v>
      </c>
      <c r="B20" s="212"/>
      <c r="E20" s="578">
        <f>SUM(E17:E18)</f>
        <v>0</v>
      </c>
      <c r="F20" s="545"/>
      <c r="G20" s="579">
        <f>SUM(G17:G18)</f>
        <v>0</v>
      </c>
      <c r="H20" s="545"/>
      <c r="I20" s="579">
        <f>SUM(I17:I18)</f>
        <v>0</v>
      </c>
      <c r="J20" s="545"/>
      <c r="K20" s="578">
        <f>SUM(K17:K18)</f>
        <v>0</v>
      </c>
      <c r="L20" s="544"/>
      <c r="M20" s="578">
        <f>SUM(M17:M18)</f>
        <v>0</v>
      </c>
      <c r="N20" s="544"/>
      <c r="O20" s="578">
        <f>SUM(O17:O18)</f>
        <v>0</v>
      </c>
      <c r="P20" s="544"/>
      <c r="Q20" s="578">
        <f>SUM(Q17:Q18)</f>
        <v>0</v>
      </c>
      <c r="R20" s="544"/>
      <c r="S20" s="578">
        <f>SUM(S17:S18)</f>
        <v>0</v>
      </c>
      <c r="T20" s="544"/>
      <c r="U20" s="578">
        <f>SUM(U17:U18)</f>
        <v>0</v>
      </c>
      <c r="V20" s="544"/>
      <c r="W20" s="578">
        <f>SUM(W17:W18)</f>
        <v>0</v>
      </c>
    </row>
    <row r="21" spans="5:23" ht="15">
      <c r="E21" s="544"/>
      <c r="F21" s="545"/>
      <c r="G21" s="545"/>
      <c r="H21" s="545"/>
      <c r="I21" s="545"/>
      <c r="J21" s="545"/>
      <c r="K21" s="544"/>
      <c r="L21" s="544"/>
      <c r="M21" s="544"/>
      <c r="N21" s="544"/>
      <c r="O21" s="544"/>
      <c r="P21" s="544"/>
      <c r="Q21" s="544"/>
      <c r="R21" s="544"/>
      <c r="S21" s="544"/>
      <c r="T21" s="544"/>
      <c r="U21" s="544"/>
      <c r="V21" s="544"/>
      <c r="W21" s="544"/>
    </row>
    <row r="22" spans="1:23" ht="15.75" thickBot="1">
      <c r="A22" s="232" t="s">
        <v>529</v>
      </c>
      <c r="B22" s="232"/>
      <c r="E22" s="576">
        <f>E20+E14</f>
        <v>0</v>
      </c>
      <c r="F22" s="575"/>
      <c r="G22" s="577">
        <f>G20+G14</f>
        <v>0</v>
      </c>
      <c r="H22" s="575"/>
      <c r="I22" s="577">
        <f>I20+I14</f>
        <v>0</v>
      </c>
      <c r="J22" s="575"/>
      <c r="K22" s="576">
        <f>K20+K14</f>
        <v>0</v>
      </c>
      <c r="L22" s="574"/>
      <c r="M22" s="576">
        <f>M20+M14</f>
        <v>0</v>
      </c>
      <c r="N22" s="574"/>
      <c r="O22" s="576">
        <f>O20+O14</f>
        <v>0</v>
      </c>
      <c r="P22" s="574"/>
      <c r="Q22" s="576">
        <f>Q20+Q14</f>
        <v>0</v>
      </c>
      <c r="R22" s="574"/>
      <c r="S22" s="576">
        <f>S20+S14</f>
        <v>0</v>
      </c>
      <c r="T22" s="574"/>
      <c r="U22" s="576">
        <f>U20+U14</f>
        <v>0</v>
      </c>
      <c r="V22" s="574"/>
      <c r="W22" s="576">
        <f>W20+W14</f>
        <v>0</v>
      </c>
    </row>
    <row r="23" ht="15.75" thickTop="1"/>
    <row r="24" spans="1:2" ht="15">
      <c r="A24" s="218" t="s">
        <v>527</v>
      </c>
      <c r="B24" s="218"/>
    </row>
    <row r="26" ht="15">
      <c r="A26" s="145" t="s">
        <v>574</v>
      </c>
    </row>
    <row r="27" spans="2:23" ht="15">
      <c r="B27" s="145" t="s">
        <v>520</v>
      </c>
      <c r="E27" s="574"/>
      <c r="F27" s="575"/>
      <c r="G27" s="575"/>
      <c r="H27" s="575"/>
      <c r="I27" s="575"/>
      <c r="J27" s="575"/>
      <c r="K27" s="574"/>
      <c r="L27" s="574"/>
      <c r="M27" s="574"/>
      <c r="N27" s="574"/>
      <c r="O27" s="574"/>
      <c r="P27" s="574"/>
      <c r="Q27" s="574"/>
      <c r="R27" s="574"/>
      <c r="S27" s="574"/>
      <c r="T27" s="574"/>
      <c r="U27" s="574"/>
      <c r="V27" s="574"/>
      <c r="W27" s="574"/>
    </row>
    <row r="28" spans="2:23" ht="15">
      <c r="B28" s="145" t="s">
        <v>521</v>
      </c>
      <c r="E28" s="544"/>
      <c r="F28" s="545"/>
      <c r="G28" s="545"/>
      <c r="H28" s="545"/>
      <c r="I28" s="545"/>
      <c r="J28" s="545"/>
      <c r="K28" s="544"/>
      <c r="L28" s="544"/>
      <c r="M28" s="544"/>
      <c r="N28" s="544"/>
      <c r="O28" s="544"/>
      <c r="P28" s="544"/>
      <c r="Q28" s="544"/>
      <c r="R28" s="544"/>
      <c r="S28" s="544"/>
      <c r="T28" s="544"/>
      <c r="U28" s="544"/>
      <c r="V28" s="544"/>
      <c r="W28" s="544"/>
    </row>
    <row r="29" spans="2:23" ht="15">
      <c r="B29" s="145" t="s">
        <v>522</v>
      </c>
      <c r="E29" s="544"/>
      <c r="F29" s="545"/>
      <c r="G29" s="545"/>
      <c r="H29" s="545"/>
      <c r="I29" s="545"/>
      <c r="J29" s="545"/>
      <c r="K29" s="544"/>
      <c r="L29" s="544"/>
      <c r="M29" s="544"/>
      <c r="N29" s="544"/>
      <c r="O29" s="544"/>
      <c r="P29" s="544"/>
      <c r="Q29" s="544"/>
      <c r="R29" s="544"/>
      <c r="S29" s="544"/>
      <c r="T29" s="544"/>
      <c r="U29" s="544"/>
      <c r="V29" s="544"/>
      <c r="W29" s="544"/>
    </row>
    <row r="30" spans="5:23" ht="15">
      <c r="E30" s="544"/>
      <c r="F30" s="545"/>
      <c r="G30" s="545"/>
      <c r="H30" s="545"/>
      <c r="I30" s="545"/>
      <c r="J30" s="545"/>
      <c r="K30" s="544"/>
      <c r="L30" s="544"/>
      <c r="M30" s="544"/>
      <c r="N30" s="544"/>
      <c r="O30" s="544"/>
      <c r="P30" s="544"/>
      <c r="Q30" s="544"/>
      <c r="R30" s="544"/>
      <c r="S30" s="544"/>
      <c r="T30" s="544"/>
      <c r="U30" s="544"/>
      <c r="V30" s="544"/>
      <c r="W30" s="544"/>
    </row>
    <row r="31" spans="1:23" ht="15">
      <c r="A31" s="145" t="s">
        <v>115</v>
      </c>
      <c r="E31" s="544"/>
      <c r="F31" s="545"/>
      <c r="G31" s="545"/>
      <c r="H31" s="545"/>
      <c r="I31" s="545"/>
      <c r="J31" s="545"/>
      <c r="K31" s="544"/>
      <c r="L31" s="544"/>
      <c r="M31" s="544"/>
      <c r="N31" s="544"/>
      <c r="O31" s="544"/>
      <c r="P31" s="544"/>
      <c r="Q31" s="544"/>
      <c r="R31" s="544"/>
      <c r="S31" s="544"/>
      <c r="T31" s="544"/>
      <c r="U31" s="544"/>
      <c r="V31" s="544"/>
      <c r="W31" s="544"/>
    </row>
    <row r="32" spans="2:23" ht="15">
      <c r="B32" s="145" t="s">
        <v>520</v>
      </c>
      <c r="E32" s="544"/>
      <c r="F32" s="545"/>
      <c r="G32" s="545"/>
      <c r="H32" s="545"/>
      <c r="I32" s="545"/>
      <c r="J32" s="545"/>
      <c r="K32" s="544"/>
      <c r="L32" s="544"/>
      <c r="M32" s="544"/>
      <c r="N32" s="544"/>
      <c r="O32" s="544"/>
      <c r="P32" s="544"/>
      <c r="Q32" s="544"/>
      <c r="R32" s="544"/>
      <c r="S32" s="544"/>
      <c r="T32" s="544"/>
      <c r="U32" s="544"/>
      <c r="V32" s="544"/>
      <c r="W32" s="544"/>
    </row>
    <row r="33" spans="2:23" ht="15">
      <c r="B33" s="145" t="s">
        <v>521</v>
      </c>
      <c r="E33" s="544"/>
      <c r="F33" s="545"/>
      <c r="G33" s="545"/>
      <c r="H33" s="545"/>
      <c r="I33" s="545"/>
      <c r="J33" s="545"/>
      <c r="K33" s="544"/>
      <c r="L33" s="544"/>
      <c r="M33" s="544"/>
      <c r="N33" s="544"/>
      <c r="O33" s="544"/>
      <c r="P33" s="544"/>
      <c r="Q33" s="544"/>
      <c r="R33" s="544"/>
      <c r="S33" s="544"/>
      <c r="T33" s="544"/>
      <c r="U33" s="544"/>
      <c r="V33" s="544"/>
      <c r="W33" s="544"/>
    </row>
    <row r="34" spans="2:23" ht="15">
      <c r="B34" s="145" t="s">
        <v>522</v>
      </c>
      <c r="E34" s="544"/>
      <c r="F34" s="545"/>
      <c r="G34" s="545"/>
      <c r="H34" s="545"/>
      <c r="I34" s="545"/>
      <c r="J34" s="545"/>
      <c r="K34" s="544"/>
      <c r="L34" s="544"/>
      <c r="M34" s="544"/>
      <c r="N34" s="544"/>
      <c r="O34" s="544"/>
      <c r="P34" s="544"/>
      <c r="Q34" s="544"/>
      <c r="R34" s="544"/>
      <c r="S34" s="544"/>
      <c r="T34" s="544"/>
      <c r="U34" s="544"/>
      <c r="V34" s="544"/>
      <c r="W34" s="544"/>
    </row>
    <row r="35" spans="5:23" ht="15">
      <c r="E35" s="544"/>
      <c r="F35" s="545"/>
      <c r="G35" s="545"/>
      <c r="H35" s="545"/>
      <c r="I35" s="545"/>
      <c r="J35" s="545"/>
      <c r="K35" s="544"/>
      <c r="L35" s="544"/>
      <c r="M35" s="544"/>
      <c r="N35" s="544"/>
      <c r="O35" s="544"/>
      <c r="P35" s="544"/>
      <c r="Q35" s="544"/>
      <c r="R35" s="544"/>
      <c r="S35" s="544"/>
      <c r="T35" s="544"/>
      <c r="U35" s="544"/>
      <c r="V35" s="544"/>
      <c r="W35" s="544"/>
    </row>
    <row r="36" spans="1:23" ht="15">
      <c r="A36" s="145" t="s">
        <v>526</v>
      </c>
      <c r="E36" s="544"/>
      <c r="F36" s="545"/>
      <c r="G36" s="545"/>
      <c r="H36" s="545"/>
      <c r="I36" s="545"/>
      <c r="J36" s="545"/>
      <c r="K36" s="544"/>
      <c r="L36" s="544"/>
      <c r="M36" s="544"/>
      <c r="N36" s="544"/>
      <c r="O36" s="544"/>
      <c r="P36" s="544"/>
      <c r="Q36" s="544"/>
      <c r="R36" s="544"/>
      <c r="S36" s="544"/>
      <c r="T36" s="544"/>
      <c r="U36" s="544"/>
      <c r="V36" s="544"/>
      <c r="W36" s="544"/>
    </row>
    <row r="37" spans="2:23" ht="15">
      <c r="B37" s="145" t="s">
        <v>520</v>
      </c>
      <c r="E37" s="544"/>
      <c r="F37" s="545"/>
      <c r="G37" s="545"/>
      <c r="H37" s="545"/>
      <c r="I37" s="545"/>
      <c r="J37" s="545"/>
      <c r="K37" s="544"/>
      <c r="L37" s="544"/>
      <c r="M37" s="544"/>
      <c r="N37" s="544"/>
      <c r="O37" s="544"/>
      <c r="P37" s="544"/>
      <c r="Q37" s="544"/>
      <c r="R37" s="544"/>
      <c r="S37" s="544"/>
      <c r="T37" s="544"/>
      <c r="U37" s="544"/>
      <c r="V37" s="544"/>
      <c r="W37" s="544"/>
    </row>
    <row r="38" spans="2:23" ht="15">
      <c r="B38" s="145" t="s">
        <v>521</v>
      </c>
      <c r="E38" s="544"/>
      <c r="F38" s="545"/>
      <c r="G38" s="545"/>
      <c r="H38" s="545"/>
      <c r="I38" s="545"/>
      <c r="J38" s="545"/>
      <c r="K38" s="544"/>
      <c r="L38" s="544"/>
      <c r="M38" s="544"/>
      <c r="N38" s="544"/>
      <c r="O38" s="544"/>
      <c r="P38" s="544"/>
      <c r="Q38" s="544"/>
      <c r="R38" s="544"/>
      <c r="S38" s="544"/>
      <c r="T38" s="544"/>
      <c r="U38" s="544"/>
      <c r="V38" s="544"/>
      <c r="W38" s="544"/>
    </row>
    <row r="39" spans="2:23" ht="15">
      <c r="B39" s="145" t="s">
        <v>522</v>
      </c>
      <c r="E39" s="544"/>
      <c r="F39" s="545"/>
      <c r="G39" s="545"/>
      <c r="H39" s="545"/>
      <c r="I39" s="545"/>
      <c r="J39" s="545"/>
      <c r="K39" s="544"/>
      <c r="L39" s="544"/>
      <c r="M39" s="544"/>
      <c r="N39" s="544"/>
      <c r="O39" s="544"/>
      <c r="P39" s="544"/>
      <c r="Q39" s="544"/>
      <c r="R39" s="544"/>
      <c r="S39" s="544"/>
      <c r="T39" s="544"/>
      <c r="U39" s="544"/>
      <c r="V39" s="544"/>
      <c r="W39" s="544"/>
    </row>
    <row r="40" spans="5:7" ht="15">
      <c r="E40" s="543"/>
      <c r="F40" s="517"/>
      <c r="G40" s="517"/>
    </row>
    <row r="41" spans="1:5" ht="15">
      <c r="A41" s="2" t="s">
        <v>575</v>
      </c>
      <c r="B41" s="2"/>
      <c r="C41" s="2"/>
      <c r="D41" s="2"/>
      <c r="E41" s="185"/>
    </row>
    <row r="42" spans="1:5" ht="15">
      <c r="A42" s="2"/>
      <c r="B42" s="2"/>
      <c r="C42" s="2"/>
      <c r="D42" s="2"/>
      <c r="E42" s="185"/>
    </row>
    <row r="43" spans="1:5" ht="15">
      <c r="A43" s="2" t="s">
        <v>622</v>
      </c>
      <c r="B43" s="2"/>
      <c r="C43" s="145" t="s">
        <v>577</v>
      </c>
      <c r="E43" s="185"/>
    </row>
    <row r="44" spans="1:5" ht="15">
      <c r="A44" s="2"/>
      <c r="B44" s="2"/>
      <c r="C44" s="145" t="s">
        <v>578</v>
      </c>
      <c r="E44" s="185"/>
    </row>
    <row r="45" spans="1:5" ht="15">
      <c r="A45" s="2"/>
      <c r="B45" s="2"/>
      <c r="C45" s="2" t="s">
        <v>579</v>
      </c>
      <c r="E45" s="185"/>
    </row>
    <row r="46" spans="1:5" ht="15">
      <c r="A46" s="2"/>
      <c r="B46" s="2"/>
      <c r="E46" s="185"/>
    </row>
    <row r="47" spans="1:5" ht="15">
      <c r="A47" s="2"/>
      <c r="B47" s="2"/>
      <c r="C47" s="2" t="s">
        <v>580</v>
      </c>
      <c r="D47" s="2"/>
      <c r="E47" s="185"/>
    </row>
    <row r="48" spans="1:5" ht="15">
      <c r="A48" s="2"/>
      <c r="B48" s="2"/>
      <c r="C48" s="2"/>
      <c r="D48" s="2"/>
      <c r="E48" s="185"/>
    </row>
    <row r="49" spans="3:4" ht="15">
      <c r="C49" s="2" t="s">
        <v>582</v>
      </c>
      <c r="D49" s="2"/>
    </row>
    <row r="50" spans="3:4" ht="15">
      <c r="C50" s="145" t="s">
        <v>583</v>
      </c>
      <c r="D50" s="2"/>
    </row>
    <row r="51" ht="15">
      <c r="D51" s="2"/>
    </row>
    <row r="52" spans="3:4" ht="15">
      <c r="C52" s="2" t="s">
        <v>581</v>
      </c>
      <c r="D52" s="2"/>
    </row>
    <row r="53" spans="3:4" ht="15">
      <c r="C53" s="2"/>
      <c r="D53" s="2"/>
    </row>
    <row r="54" spans="1:3" ht="15">
      <c r="A54" s="474" t="s">
        <v>182</v>
      </c>
      <c r="B54" s="474"/>
      <c r="C54" s="145" t="s">
        <v>530</v>
      </c>
    </row>
  </sheetData>
  <printOptions horizontalCentered="1"/>
  <pageMargins left="0.7" right="0.7" top="0.5" bottom="0.5" header="0.5" footer="0.5"/>
  <pageSetup fitToWidth="0" fitToHeight="1" horizontalDpi="600" verticalDpi="600" orientation="portrait" scale="89" r:id="rId3"/>
  <headerFooter alignWithMargins="0">
    <oddFooter>&amp;C&amp;"Times New Roman,Regular"&amp;11- S&amp;P -</oddFooter>
  </headerFooter>
  <colBreaks count="1" manualBreakCount="1">
    <brk id="11" max="54"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H43"/>
  <sheetViews>
    <sheetView zoomScaleSheetLayoutView="100" workbookViewId="0" topLeftCell="A4">
      <selection activeCell="X11" sqref="X11:Y11"/>
    </sheetView>
  </sheetViews>
  <sheetFormatPr defaultColWidth="9.140625" defaultRowHeight="12.75"/>
  <cols>
    <col min="1" max="1" width="8.7109375" style="117" customWidth="1"/>
    <col min="2" max="2" width="1.28515625" style="5" customWidth="1"/>
    <col min="3" max="3" width="13.00390625" style="5" customWidth="1"/>
    <col min="4" max="4" width="1.28515625" style="5" customWidth="1"/>
    <col min="5" max="5" width="13.00390625" style="5" customWidth="1"/>
    <col min="6" max="6" width="1.28515625" style="5" customWidth="1"/>
    <col min="7" max="7" width="2.8515625" style="5" customWidth="1"/>
    <col min="8" max="8" width="7.421875" style="5" customWidth="1"/>
    <col min="9" max="9" width="1.7109375" style="5" customWidth="1"/>
    <col min="10" max="10" width="1.1484375" style="5" customWidth="1"/>
    <col min="11" max="11" width="1.28515625" style="5" customWidth="1"/>
    <col min="12" max="12" width="12.28125" style="5" customWidth="1"/>
    <col min="13" max="13" width="1.28515625" style="5" customWidth="1"/>
    <col min="14" max="14" width="13.7109375" style="117" customWidth="1"/>
    <col min="15" max="15" width="1.7109375" style="117" hidden="1" customWidth="1"/>
    <col min="16" max="16" width="3.421875" style="117" customWidth="1"/>
    <col min="17" max="17" width="9.00390625" style="5" customWidth="1"/>
    <col min="18" max="18" width="3.421875" style="5" customWidth="1"/>
    <col min="19" max="19" width="0.71875" style="5" customWidth="1"/>
    <col min="20" max="20" width="1.28515625" style="5" customWidth="1"/>
    <col min="21" max="21" width="13.00390625" style="5" customWidth="1"/>
    <col min="22" max="22" width="1.28515625" style="27" customWidth="1"/>
    <col min="23" max="23" width="4.28125" style="27" customWidth="1"/>
    <col min="24" max="24" width="9.140625" style="119" customWidth="1"/>
    <col min="25" max="25" width="4.140625" style="119" customWidth="1"/>
    <col min="26" max="26" width="2.00390625" style="119" customWidth="1"/>
    <col min="27" max="27" width="34.140625" style="5" customWidth="1"/>
    <col min="28" max="29" width="9.140625" style="5" customWidth="1"/>
    <col min="30" max="30" width="2.421875" style="5" customWidth="1"/>
    <col min="31" max="16384" width="9.140625" style="5" customWidth="1"/>
  </cols>
  <sheetData>
    <row r="1" spans="1:34" s="25" customFormat="1" ht="15.75">
      <c r="A1" s="595" t="str">
        <f>'Net Assets by Component'!A1</f>
        <v>Sample City, Ohio</v>
      </c>
      <c r="B1" s="595"/>
      <c r="C1" s="595"/>
      <c r="D1" s="595"/>
      <c r="E1" s="595"/>
      <c r="F1" s="595"/>
      <c r="G1" s="595"/>
      <c r="H1" s="595"/>
      <c r="I1" s="595"/>
      <c r="J1" s="595"/>
      <c r="K1" s="595"/>
      <c r="L1" s="595"/>
      <c r="M1" s="595"/>
      <c r="N1" s="595"/>
      <c r="O1" s="344"/>
      <c r="P1" s="344"/>
      <c r="Q1" s="344"/>
      <c r="R1" s="22"/>
      <c r="S1" s="22"/>
      <c r="T1" s="22"/>
      <c r="U1" s="22"/>
      <c r="V1" s="22"/>
      <c r="W1" s="22"/>
      <c r="X1" s="22"/>
      <c r="Y1" s="22"/>
      <c r="Z1" s="22"/>
      <c r="AA1" s="23"/>
      <c r="AB1" s="23"/>
      <c r="AC1" s="23"/>
      <c r="AD1" s="23"/>
      <c r="AE1" s="24"/>
      <c r="AF1" s="24"/>
      <c r="AG1" s="24"/>
      <c r="AH1" s="24"/>
    </row>
    <row r="2" spans="1:34" s="6" customFormat="1" ht="15.75">
      <c r="A2" s="596" t="s">
        <v>138</v>
      </c>
      <c r="B2" s="596"/>
      <c r="C2" s="596"/>
      <c r="D2" s="596"/>
      <c r="E2" s="596"/>
      <c r="F2" s="596"/>
      <c r="G2" s="596"/>
      <c r="H2" s="596"/>
      <c r="I2" s="596"/>
      <c r="J2" s="596"/>
      <c r="K2" s="596"/>
      <c r="L2" s="596"/>
      <c r="M2" s="596"/>
      <c r="N2" s="596"/>
      <c r="O2" s="464"/>
      <c r="P2" s="464"/>
      <c r="Q2" s="464"/>
      <c r="R2" s="465"/>
      <c r="S2" s="465"/>
      <c r="T2" s="465"/>
      <c r="U2" s="465"/>
      <c r="V2" s="465"/>
      <c r="W2" s="465"/>
      <c r="X2" s="465"/>
      <c r="Y2" s="465"/>
      <c r="Z2" s="465"/>
      <c r="AA2" s="29"/>
      <c r="AB2" s="29"/>
      <c r="AC2" s="29"/>
      <c r="AD2" s="29"/>
      <c r="AE2" s="30"/>
      <c r="AF2" s="30"/>
      <c r="AG2" s="30"/>
      <c r="AH2" s="30"/>
    </row>
    <row r="3" spans="1:34" s="6" customFormat="1" ht="15.75">
      <c r="A3" s="596" t="s">
        <v>7</v>
      </c>
      <c r="B3" s="596"/>
      <c r="C3" s="596"/>
      <c r="D3" s="596"/>
      <c r="E3" s="596"/>
      <c r="F3" s="596"/>
      <c r="G3" s="596"/>
      <c r="H3" s="596"/>
      <c r="I3" s="596"/>
      <c r="J3" s="596"/>
      <c r="K3" s="596"/>
      <c r="L3" s="596"/>
      <c r="M3" s="596"/>
      <c r="N3" s="596"/>
      <c r="O3" s="464"/>
      <c r="P3" s="464"/>
      <c r="Q3" s="464"/>
      <c r="R3" s="465"/>
      <c r="S3" s="465"/>
      <c r="T3" s="465"/>
      <c r="U3" s="465"/>
      <c r="V3" s="465"/>
      <c r="W3" s="465"/>
      <c r="X3" s="465"/>
      <c r="Y3" s="465"/>
      <c r="Z3" s="465"/>
      <c r="AA3" s="29"/>
      <c r="AB3" s="29"/>
      <c r="AC3" s="29"/>
      <c r="AD3" s="29"/>
      <c r="AE3" s="30"/>
      <c r="AF3" s="30"/>
      <c r="AG3" s="30"/>
      <c r="AH3" s="30"/>
    </row>
    <row r="4" spans="1:34" s="6" customFormat="1" ht="16.5" thickBot="1">
      <c r="A4" s="28"/>
      <c r="B4" s="28"/>
      <c r="C4" s="28"/>
      <c r="D4" s="28"/>
      <c r="E4" s="28"/>
      <c r="F4" s="28"/>
      <c r="G4" s="28"/>
      <c r="H4" s="28"/>
      <c r="I4" s="28"/>
      <c r="J4" s="28"/>
      <c r="K4" s="28"/>
      <c r="L4" s="28"/>
      <c r="M4" s="28"/>
      <c r="N4" s="28"/>
      <c r="O4" s="121"/>
      <c r="P4" s="121"/>
      <c r="Q4" s="121"/>
      <c r="R4" s="28"/>
      <c r="S4" s="28"/>
      <c r="T4" s="28"/>
      <c r="U4" s="28"/>
      <c r="V4" s="28"/>
      <c r="W4" s="28"/>
      <c r="X4" s="28"/>
      <c r="Y4" s="28"/>
      <c r="Z4" s="28"/>
      <c r="AA4" s="29"/>
      <c r="AB4" s="29"/>
      <c r="AC4" s="29"/>
      <c r="AD4" s="29"/>
      <c r="AE4" s="30"/>
      <c r="AF4" s="30"/>
      <c r="AG4" s="30"/>
      <c r="AH4" s="30"/>
    </row>
    <row r="5" spans="1:34" ht="16.5" thickTop="1">
      <c r="A5" s="31"/>
      <c r="B5" s="32"/>
      <c r="C5" s="32"/>
      <c r="D5" s="32"/>
      <c r="E5" s="32"/>
      <c r="F5" s="32"/>
      <c r="G5" s="32"/>
      <c r="H5" s="32"/>
      <c r="I5" s="32"/>
      <c r="J5" s="32"/>
      <c r="K5" s="32"/>
      <c r="L5" s="32"/>
      <c r="M5" s="32"/>
      <c r="N5" s="31"/>
      <c r="O5" s="31"/>
      <c r="P5" s="31"/>
      <c r="Q5" s="32"/>
      <c r="R5" s="32"/>
      <c r="S5" s="32"/>
      <c r="T5" s="32"/>
      <c r="U5" s="33"/>
      <c r="V5" s="32"/>
      <c r="W5" s="32"/>
      <c r="X5" s="34"/>
      <c r="Y5" s="34"/>
      <c r="Z5" s="34"/>
      <c r="AA5" s="33"/>
      <c r="AB5" s="32"/>
      <c r="AC5" s="32"/>
      <c r="AD5" s="32"/>
      <c r="AE5" s="27"/>
      <c r="AF5" s="27"/>
      <c r="AG5" s="27"/>
      <c r="AH5" s="27"/>
    </row>
    <row r="6" spans="1:34" ht="15.75">
      <c r="A6" s="35"/>
      <c r="B6" s="36"/>
      <c r="C6" s="37"/>
      <c r="D6" s="36"/>
      <c r="E6" s="37"/>
      <c r="F6" s="36"/>
      <c r="G6" s="38" t="s">
        <v>139</v>
      </c>
      <c r="H6" s="38"/>
      <c r="I6" s="38"/>
      <c r="J6" s="38"/>
      <c r="K6" s="36"/>
      <c r="L6" s="37"/>
      <c r="M6" s="36"/>
      <c r="N6" s="35"/>
      <c r="O6" s="35"/>
      <c r="P6" s="20"/>
      <c r="Q6" s="39"/>
      <c r="R6" s="39"/>
      <c r="S6" s="39"/>
      <c r="T6" s="36"/>
      <c r="U6" s="31" t="s">
        <v>140</v>
      </c>
      <c r="V6" s="40"/>
      <c r="W6" s="40"/>
      <c r="X6" s="41"/>
      <c r="Y6" s="41"/>
      <c r="Z6" s="41"/>
      <c r="AA6" s="42"/>
      <c r="AB6" s="26"/>
      <c r="AC6" s="36"/>
      <c r="AD6" s="36"/>
      <c r="AE6" s="27"/>
      <c r="AF6" s="27"/>
      <c r="AG6" s="27"/>
      <c r="AH6" s="27"/>
    </row>
    <row r="7" spans="1:34" ht="15.75">
      <c r="A7" s="35"/>
      <c r="B7" s="36"/>
      <c r="C7" s="37" t="s">
        <v>109</v>
      </c>
      <c r="D7" s="36"/>
      <c r="E7" s="4" t="s">
        <v>141</v>
      </c>
      <c r="F7" s="36"/>
      <c r="G7" s="38" t="s">
        <v>142</v>
      </c>
      <c r="H7" s="38"/>
      <c r="I7" s="38"/>
      <c r="J7" s="38"/>
      <c r="K7" s="36"/>
      <c r="L7" s="37" t="s">
        <v>143</v>
      </c>
      <c r="M7" s="36"/>
      <c r="N7" s="35" t="s">
        <v>109</v>
      </c>
      <c r="O7" s="35"/>
      <c r="P7" s="20" t="s">
        <v>144</v>
      </c>
      <c r="Q7" s="39"/>
      <c r="R7" s="39"/>
      <c r="S7" s="39"/>
      <c r="T7" s="36"/>
      <c r="U7" s="40" t="s">
        <v>145</v>
      </c>
      <c r="V7" s="40"/>
      <c r="W7" s="43" t="s">
        <v>146</v>
      </c>
      <c r="X7" s="43"/>
      <c r="Y7" s="43"/>
      <c r="Z7" s="43"/>
      <c r="AA7" s="44"/>
      <c r="AB7" s="26"/>
      <c r="AC7" s="36"/>
      <c r="AD7" s="36"/>
      <c r="AE7" s="27"/>
      <c r="AF7" s="27"/>
      <c r="AG7" s="27"/>
      <c r="AH7" s="27"/>
    </row>
    <row r="8" spans="1:34" ht="15.75">
      <c r="A8" s="35"/>
      <c r="B8" s="36"/>
      <c r="C8" s="37" t="s">
        <v>147</v>
      </c>
      <c r="D8" s="36"/>
      <c r="E8" s="37" t="s">
        <v>147</v>
      </c>
      <c r="F8" s="36"/>
      <c r="G8" s="38" t="s">
        <v>148</v>
      </c>
      <c r="H8" s="38"/>
      <c r="I8" s="38"/>
      <c r="J8" s="38"/>
      <c r="K8" s="36"/>
      <c r="L8" s="37" t="s">
        <v>147</v>
      </c>
      <c r="M8" s="36"/>
      <c r="N8" s="35" t="s">
        <v>147</v>
      </c>
      <c r="O8" s="35"/>
      <c r="P8" s="20" t="s">
        <v>110</v>
      </c>
      <c r="Q8" s="39"/>
      <c r="R8" s="39"/>
      <c r="S8" s="39"/>
      <c r="T8" s="36"/>
      <c r="U8" s="35" t="s">
        <v>143</v>
      </c>
      <c r="V8" s="45"/>
      <c r="W8" s="43" t="s">
        <v>149</v>
      </c>
      <c r="X8" s="43"/>
      <c r="Y8" s="43"/>
      <c r="Z8" s="43"/>
      <c r="AA8" s="44"/>
      <c r="AB8" s="26"/>
      <c r="AC8" s="36"/>
      <c r="AD8" s="36"/>
      <c r="AE8" s="27"/>
      <c r="AF8" s="27"/>
      <c r="AG8" s="27"/>
      <c r="AH8" s="27"/>
    </row>
    <row r="9" spans="1:34" ht="15.75">
      <c r="A9" s="46" t="s">
        <v>108</v>
      </c>
      <c r="B9" s="36"/>
      <c r="C9" s="47" t="s">
        <v>150</v>
      </c>
      <c r="D9" s="36"/>
      <c r="E9" s="47" t="s">
        <v>152</v>
      </c>
      <c r="F9" s="36"/>
      <c r="G9" s="48" t="s">
        <v>151</v>
      </c>
      <c r="H9" s="48"/>
      <c r="I9" s="48"/>
      <c r="J9" s="48"/>
      <c r="K9" s="36"/>
      <c r="L9" s="47" t="s">
        <v>148</v>
      </c>
      <c r="M9" s="36"/>
      <c r="N9" s="46" t="s">
        <v>148</v>
      </c>
      <c r="O9" s="52"/>
      <c r="P9" s="7" t="s">
        <v>151</v>
      </c>
      <c r="Q9" s="120"/>
      <c r="R9" s="120"/>
      <c r="S9" s="39"/>
      <c r="T9" s="36"/>
      <c r="U9" s="46" t="s">
        <v>153</v>
      </c>
      <c r="V9" s="49"/>
      <c r="W9" s="50" t="s">
        <v>154</v>
      </c>
      <c r="X9" s="50"/>
      <c r="Y9" s="50"/>
      <c r="Z9" s="50"/>
      <c r="AA9" s="51"/>
      <c r="AB9" s="49"/>
      <c r="AC9" s="36"/>
      <c r="AD9" s="36"/>
      <c r="AE9" s="27"/>
      <c r="AF9" s="27"/>
      <c r="AG9" s="27"/>
      <c r="AH9" s="27"/>
    </row>
    <row r="10" spans="1:34" ht="15.75">
      <c r="A10" s="52"/>
      <c r="B10" s="36"/>
      <c r="C10" s="53"/>
      <c r="D10" s="36"/>
      <c r="E10" s="53"/>
      <c r="F10" s="36"/>
      <c r="G10" s="38"/>
      <c r="H10" s="38"/>
      <c r="I10" s="38"/>
      <c r="J10" s="38"/>
      <c r="K10" s="36"/>
      <c r="L10" s="53"/>
      <c r="M10" s="36"/>
      <c r="N10" s="52"/>
      <c r="O10" s="52"/>
      <c r="P10" s="20"/>
      <c r="Q10" s="39"/>
      <c r="R10" s="39"/>
      <c r="S10" s="39"/>
      <c r="T10" s="36"/>
      <c r="U10" s="52"/>
      <c r="V10" s="49"/>
      <c r="W10" s="21"/>
      <c r="X10" s="43"/>
      <c r="Y10" s="43"/>
      <c r="Z10" s="43"/>
      <c r="AA10" s="51"/>
      <c r="AB10" s="49"/>
      <c r="AC10" s="36"/>
      <c r="AD10" s="36"/>
      <c r="AE10" s="27"/>
      <c r="AF10" s="27"/>
      <c r="AG10" s="27"/>
      <c r="AH10" s="27"/>
    </row>
    <row r="11" spans="1:34" ht="15.75">
      <c r="A11" s="122">
        <v>2006</v>
      </c>
      <c r="B11" s="36"/>
      <c r="C11" s="124"/>
      <c r="D11" s="125"/>
      <c r="E11" s="126"/>
      <c r="F11" s="127"/>
      <c r="G11" s="127"/>
      <c r="H11" s="134"/>
      <c r="I11" s="128"/>
      <c r="J11" s="129"/>
      <c r="K11" s="123"/>
      <c r="L11" s="58"/>
      <c r="M11" s="58"/>
      <c r="N11" s="58">
        <f>+L11+E11</f>
        <v>0</v>
      </c>
      <c r="O11" s="58"/>
      <c r="P11" s="58"/>
      <c r="Q11" s="136" t="e">
        <f>+N11/C11</f>
        <v>#DIV/0!</v>
      </c>
      <c r="R11" s="130" t="s">
        <v>0</v>
      </c>
      <c r="S11" s="129"/>
      <c r="T11" s="123"/>
      <c r="U11" s="58"/>
      <c r="V11" s="127"/>
      <c r="W11" s="127"/>
      <c r="X11" s="597"/>
      <c r="Y11" s="597"/>
      <c r="Z11" s="43"/>
      <c r="AA11" s="51"/>
      <c r="AB11" s="49"/>
      <c r="AC11" s="36"/>
      <c r="AD11" s="36"/>
      <c r="AE11" s="27"/>
      <c r="AF11" s="27"/>
      <c r="AG11" s="27"/>
      <c r="AH11" s="27"/>
    </row>
    <row r="12" spans="2:34" ht="15.75">
      <c r="B12" s="36"/>
      <c r="C12" s="53"/>
      <c r="D12" s="36"/>
      <c r="E12" s="53"/>
      <c r="F12" s="36"/>
      <c r="G12" s="38"/>
      <c r="H12" s="38"/>
      <c r="I12" s="38"/>
      <c r="J12" s="38"/>
      <c r="K12" s="36"/>
      <c r="L12" s="53"/>
      <c r="M12" s="36"/>
      <c r="N12" s="52"/>
      <c r="O12" s="52"/>
      <c r="P12" s="20"/>
      <c r="Q12" s="39"/>
      <c r="R12" s="39"/>
      <c r="S12" s="39"/>
      <c r="T12" s="36"/>
      <c r="U12" s="52"/>
      <c r="V12" s="49"/>
      <c r="W12" s="21"/>
      <c r="X12" s="43"/>
      <c r="Y12" s="43"/>
      <c r="Z12" s="43"/>
      <c r="AA12" s="51"/>
      <c r="AB12" s="49"/>
      <c r="AC12" s="36"/>
      <c r="AD12" s="36"/>
      <c r="AE12" s="27"/>
      <c r="AF12" s="27"/>
      <c r="AG12" s="27"/>
      <c r="AH12" s="27"/>
    </row>
    <row r="13" spans="1:30" s="133" customFormat="1" ht="15.75">
      <c r="A13" s="122">
        <v>2005</v>
      </c>
      <c r="B13" s="123"/>
      <c r="C13" s="55"/>
      <c r="D13" s="55"/>
      <c r="E13" s="55"/>
      <c r="F13" s="127"/>
      <c r="G13" s="127"/>
      <c r="H13" s="68" t="e">
        <f>+E13/C13*100</f>
        <v>#DIV/0!</v>
      </c>
      <c r="I13" s="128"/>
      <c r="J13" s="129"/>
      <c r="K13" s="123"/>
      <c r="L13" s="70"/>
      <c r="M13" s="55"/>
      <c r="N13" s="70">
        <f>+L13+E13</f>
        <v>0</v>
      </c>
      <c r="O13" s="58"/>
      <c r="P13" s="58"/>
      <c r="Q13" s="333" t="e">
        <f>+N13/C13*100</f>
        <v>#DIV/0!</v>
      </c>
      <c r="R13" s="130" t="s">
        <v>0</v>
      </c>
      <c r="S13" s="129"/>
      <c r="T13" s="123"/>
      <c r="U13" s="55"/>
      <c r="V13" s="127"/>
      <c r="W13" s="127"/>
      <c r="X13" s="74" t="e">
        <f>+U13/C13*100</f>
        <v>#DIV/0!</v>
      </c>
      <c r="Y13" s="561"/>
      <c r="Z13" s="129"/>
      <c r="AA13" s="131"/>
      <c r="AB13" s="132"/>
      <c r="AC13" s="123"/>
      <c r="AD13" s="123"/>
    </row>
    <row r="14" spans="1:34" ht="15.75">
      <c r="A14" s="52"/>
      <c r="B14" s="36"/>
      <c r="C14" s="53"/>
      <c r="D14" s="36"/>
      <c r="E14" s="53"/>
      <c r="F14" s="36"/>
      <c r="G14" s="38"/>
      <c r="H14" s="135"/>
      <c r="I14" s="38"/>
      <c r="J14" s="38"/>
      <c r="K14" s="36"/>
      <c r="L14" s="53"/>
      <c r="M14" s="36"/>
      <c r="N14" s="52"/>
      <c r="O14" s="52"/>
      <c r="P14" s="20"/>
      <c r="Q14" s="137"/>
      <c r="R14" s="39"/>
      <c r="S14" s="39"/>
      <c r="T14" s="36"/>
      <c r="U14" s="52"/>
      <c r="V14" s="49"/>
      <c r="W14" s="21"/>
      <c r="X14" s="562"/>
      <c r="Y14" s="43"/>
      <c r="Z14" s="43"/>
      <c r="AA14" s="51"/>
      <c r="AB14" s="49"/>
      <c r="AC14" s="36"/>
      <c r="AD14" s="36"/>
      <c r="AE14" s="27"/>
      <c r="AF14" s="27"/>
      <c r="AG14" s="27"/>
      <c r="AH14" s="27"/>
    </row>
    <row r="15" spans="1:34" ht="15.75">
      <c r="A15" s="122">
        <v>2004</v>
      </c>
      <c r="B15" s="36"/>
      <c r="C15" s="55"/>
      <c r="D15" s="55"/>
      <c r="E15" s="55"/>
      <c r="F15" s="67"/>
      <c r="G15" s="67"/>
      <c r="H15" s="68" t="e">
        <f>+E15/C15*100</f>
        <v>#DIV/0!</v>
      </c>
      <c r="I15" s="68"/>
      <c r="J15" s="69"/>
      <c r="K15" s="32"/>
      <c r="L15" s="70"/>
      <c r="M15" s="55"/>
      <c r="N15" s="70">
        <f>+L15+E15</f>
        <v>0</v>
      </c>
      <c r="O15" s="70"/>
      <c r="P15" s="70"/>
      <c r="Q15" s="333" t="e">
        <f>+N15/C15*100</f>
        <v>#DIV/0!</v>
      </c>
      <c r="R15" s="71"/>
      <c r="S15" s="72"/>
      <c r="T15" s="32"/>
      <c r="U15" s="55"/>
      <c r="V15" s="60"/>
      <c r="W15" s="60"/>
      <c r="X15" s="74" t="e">
        <f>+U15/C15*100</f>
        <v>#DIV/0!</v>
      </c>
      <c r="Y15" s="74"/>
      <c r="Z15" s="75"/>
      <c r="AA15" s="61"/>
      <c r="AB15" s="62"/>
      <c r="AC15" s="63"/>
      <c r="AD15" s="36"/>
      <c r="AE15" s="27"/>
      <c r="AF15" s="27"/>
      <c r="AG15" s="27"/>
      <c r="AH15" s="27"/>
    </row>
    <row r="16" spans="1:34" ht="15.75">
      <c r="A16" s="52"/>
      <c r="B16" s="36"/>
      <c r="C16" s="55"/>
      <c r="D16" s="55"/>
      <c r="E16" s="55"/>
      <c r="F16" s="67"/>
      <c r="G16" s="67"/>
      <c r="H16" s="68"/>
      <c r="I16" s="68"/>
      <c r="J16" s="69"/>
      <c r="K16" s="32"/>
      <c r="L16" s="70"/>
      <c r="M16" s="55"/>
      <c r="N16" s="70"/>
      <c r="O16" s="70"/>
      <c r="P16" s="70"/>
      <c r="Q16" s="333"/>
      <c r="R16" s="71"/>
      <c r="S16" s="72"/>
      <c r="T16" s="32"/>
      <c r="U16" s="55"/>
      <c r="V16" s="60"/>
      <c r="W16" s="60"/>
      <c r="X16" s="74"/>
      <c r="Y16" s="74"/>
      <c r="Z16" s="75"/>
      <c r="AA16" s="61"/>
      <c r="AB16" s="62"/>
      <c r="AC16" s="63"/>
      <c r="AD16" s="36"/>
      <c r="AE16" s="27"/>
      <c r="AF16" s="27"/>
      <c r="AG16" s="27"/>
      <c r="AH16" s="27"/>
    </row>
    <row r="17" spans="1:34" ht="15.75">
      <c r="A17" s="54">
        <v>2003</v>
      </c>
      <c r="B17" s="36"/>
      <c r="C17" s="55"/>
      <c r="D17" s="55"/>
      <c r="E17" s="55"/>
      <c r="F17" s="67"/>
      <c r="G17" s="67"/>
      <c r="H17" s="68" t="e">
        <f>+E17/C17*100</f>
        <v>#DIV/0!</v>
      </c>
      <c r="I17" s="68"/>
      <c r="J17" s="69"/>
      <c r="K17" s="32"/>
      <c r="L17" s="70"/>
      <c r="M17" s="55"/>
      <c r="N17" s="70">
        <f>+L17+E17</f>
        <v>0</v>
      </c>
      <c r="O17" s="70"/>
      <c r="P17" s="70"/>
      <c r="Q17" s="333" t="e">
        <f>+N17/C17*100</f>
        <v>#DIV/0!</v>
      </c>
      <c r="R17" s="71"/>
      <c r="S17" s="72"/>
      <c r="T17" s="32"/>
      <c r="U17" s="55"/>
      <c r="V17" s="60"/>
      <c r="W17" s="60"/>
      <c r="X17" s="74" t="e">
        <f>+U17/C17*100</f>
        <v>#DIV/0!</v>
      </c>
      <c r="Y17" s="74"/>
      <c r="Z17" s="75"/>
      <c r="AA17" s="61"/>
      <c r="AB17" s="62"/>
      <c r="AC17" s="63"/>
      <c r="AD17" s="36"/>
      <c r="AE17" s="27"/>
      <c r="AF17" s="27"/>
      <c r="AG17" s="27"/>
      <c r="AH17" s="27"/>
    </row>
    <row r="18" spans="1:34" ht="15.75">
      <c r="A18" s="54"/>
      <c r="B18" s="36"/>
      <c r="C18" s="59"/>
      <c r="D18" s="59"/>
      <c r="E18" s="59"/>
      <c r="F18" s="56"/>
      <c r="G18" s="56"/>
      <c r="H18" s="64"/>
      <c r="I18" s="64"/>
      <c r="J18" s="65"/>
      <c r="K18" s="36"/>
      <c r="L18" s="59"/>
      <c r="M18" s="59"/>
      <c r="N18" s="66"/>
      <c r="O18" s="66"/>
      <c r="P18" s="66"/>
      <c r="Q18" s="64"/>
      <c r="R18" s="65"/>
      <c r="S18" s="65"/>
      <c r="T18" s="36"/>
      <c r="U18" s="59"/>
      <c r="V18" s="60"/>
      <c r="W18" s="60"/>
      <c r="X18" s="76"/>
      <c r="Y18" s="65"/>
      <c r="Z18" s="65"/>
      <c r="AA18" s="61"/>
      <c r="AB18" s="62"/>
      <c r="AC18" s="63"/>
      <c r="AD18" s="36"/>
      <c r="AE18" s="27"/>
      <c r="AF18" s="27"/>
      <c r="AG18" s="27"/>
      <c r="AH18" s="27"/>
    </row>
    <row r="19" spans="1:34" ht="15.75">
      <c r="A19" s="54">
        <v>2002</v>
      </c>
      <c r="B19" s="36"/>
      <c r="C19" s="55"/>
      <c r="D19" s="55"/>
      <c r="E19" s="55"/>
      <c r="F19" s="67"/>
      <c r="G19" s="67"/>
      <c r="H19" s="68" t="e">
        <f>+E19/C19*100</f>
        <v>#DIV/0!</v>
      </c>
      <c r="I19" s="68"/>
      <c r="J19" s="69"/>
      <c r="K19" s="32"/>
      <c r="L19" s="70"/>
      <c r="M19" s="55"/>
      <c r="N19" s="70">
        <f>+L19+E19</f>
        <v>0</v>
      </c>
      <c r="O19" s="70"/>
      <c r="P19" s="70"/>
      <c r="Q19" s="333" t="e">
        <f>+N19/C19*100</f>
        <v>#DIV/0!</v>
      </c>
      <c r="R19" s="71"/>
      <c r="S19" s="72"/>
      <c r="T19" s="32"/>
      <c r="U19" s="55"/>
      <c r="V19" s="60"/>
      <c r="W19" s="60"/>
      <c r="X19" s="74" t="e">
        <f>+U19/C19*100</f>
        <v>#DIV/0!</v>
      </c>
      <c r="Y19" s="74"/>
      <c r="Z19" s="75"/>
      <c r="AA19" s="61"/>
      <c r="AB19" s="62"/>
      <c r="AC19" s="63"/>
      <c r="AD19" s="36"/>
      <c r="AE19" s="27"/>
      <c r="AF19" s="27"/>
      <c r="AG19" s="27"/>
      <c r="AH19" s="27"/>
    </row>
    <row r="20" spans="1:34" ht="15.75">
      <c r="A20" s="35"/>
      <c r="B20" s="36"/>
      <c r="C20" s="59"/>
      <c r="D20" s="59"/>
      <c r="E20" s="59"/>
      <c r="F20" s="56"/>
      <c r="G20" s="56"/>
      <c r="H20" s="64"/>
      <c r="I20" s="64"/>
      <c r="J20" s="57"/>
      <c r="K20" s="36"/>
      <c r="L20" s="59"/>
      <c r="M20" s="59"/>
      <c r="N20" s="59"/>
      <c r="O20" s="59"/>
      <c r="P20" s="59"/>
      <c r="Q20" s="64"/>
      <c r="R20" s="76"/>
      <c r="S20" s="57"/>
      <c r="T20" s="36"/>
      <c r="U20" s="59"/>
      <c r="V20" s="60"/>
      <c r="W20" s="60"/>
      <c r="X20" s="76"/>
      <c r="Y20" s="76"/>
      <c r="Z20" s="57"/>
      <c r="AA20" s="61"/>
      <c r="AB20" s="62"/>
      <c r="AC20" s="63"/>
      <c r="AD20" s="36"/>
      <c r="AE20" s="27"/>
      <c r="AF20" s="27"/>
      <c r="AG20" s="27"/>
      <c r="AH20" s="27"/>
    </row>
    <row r="21" spans="1:34" ht="15.75">
      <c r="A21" s="54">
        <v>2001</v>
      </c>
      <c r="B21" s="32"/>
      <c r="C21" s="55"/>
      <c r="D21" s="55"/>
      <c r="E21" s="55"/>
      <c r="F21" s="67"/>
      <c r="G21" s="67"/>
      <c r="H21" s="68" t="e">
        <f>+E21/C21*100</f>
        <v>#DIV/0!</v>
      </c>
      <c r="I21" s="68"/>
      <c r="J21" s="69"/>
      <c r="K21" s="32"/>
      <c r="L21" s="70"/>
      <c r="M21" s="55"/>
      <c r="N21" s="70">
        <f>+L21+E21</f>
        <v>0</v>
      </c>
      <c r="O21" s="70"/>
      <c r="P21" s="70"/>
      <c r="Q21" s="333" t="e">
        <f>+N21/C21*100</f>
        <v>#DIV/0!</v>
      </c>
      <c r="R21" s="71"/>
      <c r="S21" s="72"/>
      <c r="T21" s="32"/>
      <c r="U21" s="55"/>
      <c r="V21" s="60"/>
      <c r="W21" s="60"/>
      <c r="X21" s="74" t="e">
        <f>+U21/C21*100</f>
        <v>#DIV/0!</v>
      </c>
      <c r="Y21" s="74"/>
      <c r="Z21" s="75"/>
      <c r="AA21" s="77"/>
      <c r="AB21" s="78"/>
      <c r="AC21" s="32"/>
      <c r="AD21" s="32"/>
      <c r="AE21" s="27"/>
      <c r="AF21" s="27"/>
      <c r="AG21" s="27"/>
      <c r="AH21" s="27"/>
    </row>
    <row r="22" spans="1:34" ht="15.75">
      <c r="A22" s="35"/>
      <c r="B22" s="32"/>
      <c r="C22" s="55"/>
      <c r="D22" s="55"/>
      <c r="E22" s="55"/>
      <c r="F22" s="67"/>
      <c r="G22" s="67"/>
      <c r="H22" s="79"/>
      <c r="I22" s="79"/>
      <c r="J22" s="80"/>
      <c r="K22" s="32"/>
      <c r="L22" s="55"/>
      <c r="M22" s="55"/>
      <c r="N22" s="55"/>
      <c r="O22" s="55"/>
      <c r="P22" s="55"/>
      <c r="Q22" s="79"/>
      <c r="R22" s="81"/>
      <c r="S22" s="80"/>
      <c r="T22" s="32"/>
      <c r="U22" s="55"/>
      <c r="V22" s="60"/>
      <c r="W22" s="60"/>
      <c r="X22" s="82"/>
      <c r="Y22" s="82"/>
      <c r="Z22" s="83"/>
      <c r="AA22" s="84"/>
      <c r="AB22" s="85"/>
      <c r="AC22" s="32"/>
      <c r="AD22" s="32"/>
      <c r="AE22" s="27"/>
      <c r="AF22" s="27"/>
      <c r="AG22" s="27"/>
      <c r="AH22" s="27"/>
    </row>
    <row r="23" spans="1:34" ht="15.75">
      <c r="A23" s="35" t="s">
        <v>155</v>
      </c>
      <c r="B23" s="32"/>
      <c r="C23" s="55"/>
      <c r="D23" s="55"/>
      <c r="E23" s="55"/>
      <c r="F23" s="67"/>
      <c r="G23" s="67"/>
      <c r="H23" s="68" t="e">
        <f>+E23/C23*100</f>
        <v>#DIV/0!</v>
      </c>
      <c r="I23" s="68"/>
      <c r="J23" s="69"/>
      <c r="K23" s="32"/>
      <c r="L23" s="70"/>
      <c r="M23" s="55"/>
      <c r="N23" s="70">
        <f>+L23+E23</f>
        <v>0</v>
      </c>
      <c r="O23" s="70"/>
      <c r="P23" s="70"/>
      <c r="Q23" s="333" t="e">
        <f>+N23/C23*100</f>
        <v>#DIV/0!</v>
      </c>
      <c r="R23" s="71"/>
      <c r="S23" s="72"/>
      <c r="T23" s="32"/>
      <c r="U23" s="55"/>
      <c r="V23" s="60"/>
      <c r="W23" s="60"/>
      <c r="X23" s="74" t="e">
        <f>+U23/C23*100</f>
        <v>#DIV/0!</v>
      </c>
      <c r="Y23" s="74"/>
      <c r="Z23" s="75"/>
      <c r="AA23" s="86"/>
      <c r="AB23" s="85"/>
      <c r="AC23" s="32"/>
      <c r="AD23" s="32"/>
      <c r="AE23" s="27"/>
      <c r="AF23" s="27"/>
      <c r="AG23" s="27"/>
      <c r="AH23" s="27"/>
    </row>
    <row r="24" spans="1:34" ht="15.75">
      <c r="A24" s="31"/>
      <c r="B24" s="36"/>
      <c r="C24" s="87"/>
      <c r="D24" s="87"/>
      <c r="E24" s="87"/>
      <c r="F24" s="88"/>
      <c r="G24" s="88"/>
      <c r="H24" s="35"/>
      <c r="I24" s="35"/>
      <c r="J24" s="89"/>
      <c r="K24" s="36"/>
      <c r="L24" s="87"/>
      <c r="M24" s="87"/>
      <c r="N24" s="70"/>
      <c r="O24" s="70"/>
      <c r="P24" s="70"/>
      <c r="Q24" s="35"/>
      <c r="R24" s="90"/>
      <c r="S24" s="89"/>
      <c r="T24" s="36"/>
      <c r="U24" s="87"/>
      <c r="V24" s="91"/>
      <c r="W24" s="91"/>
      <c r="X24" s="74"/>
      <c r="Y24" s="74"/>
      <c r="Z24" s="75"/>
      <c r="AA24" s="92"/>
      <c r="AB24" s="36"/>
      <c r="AC24" s="32"/>
      <c r="AD24" s="36"/>
      <c r="AE24" s="27"/>
      <c r="AF24" s="27"/>
      <c r="AG24" s="27"/>
      <c r="AH24" s="27"/>
    </row>
    <row r="25" spans="1:34" ht="15.75">
      <c r="A25" s="35" t="s">
        <v>156</v>
      </c>
      <c r="B25" s="32"/>
      <c r="C25" s="55"/>
      <c r="D25" s="55"/>
      <c r="E25" s="55"/>
      <c r="F25" s="67"/>
      <c r="G25" s="67"/>
      <c r="H25" s="68" t="e">
        <f>+E25/C25*100</f>
        <v>#DIV/0!</v>
      </c>
      <c r="I25" s="68"/>
      <c r="J25" s="69"/>
      <c r="K25" s="32"/>
      <c r="L25" s="70"/>
      <c r="M25" s="55"/>
      <c r="N25" s="70">
        <f>+L25+E25</f>
        <v>0</v>
      </c>
      <c r="O25" s="70"/>
      <c r="P25" s="70"/>
      <c r="Q25" s="333" t="e">
        <f>+N25/C25*100</f>
        <v>#DIV/0!</v>
      </c>
      <c r="R25" s="71"/>
      <c r="S25" s="72"/>
      <c r="T25" s="32"/>
      <c r="U25" s="55"/>
      <c r="V25" s="60"/>
      <c r="W25" s="60"/>
      <c r="X25" s="74" t="e">
        <f>+U25/C25*100</f>
        <v>#DIV/0!</v>
      </c>
      <c r="Y25" s="74"/>
      <c r="Z25" s="75"/>
      <c r="AA25" s="86"/>
      <c r="AB25" s="85"/>
      <c r="AC25" s="32"/>
      <c r="AD25" s="32"/>
      <c r="AE25" s="27"/>
      <c r="AF25" s="27"/>
      <c r="AG25" s="27"/>
      <c r="AH25" s="27"/>
    </row>
    <row r="26" spans="1:34" ht="15.75">
      <c r="A26" s="35"/>
      <c r="B26" s="32"/>
      <c r="C26" s="87"/>
      <c r="D26" s="87"/>
      <c r="E26" s="87"/>
      <c r="F26" s="88"/>
      <c r="G26" s="88"/>
      <c r="H26" s="31"/>
      <c r="I26" s="31"/>
      <c r="J26" s="93"/>
      <c r="K26" s="32"/>
      <c r="L26" s="87"/>
      <c r="M26" s="87"/>
      <c r="N26" s="94"/>
      <c r="O26" s="94"/>
      <c r="P26" s="94"/>
      <c r="Q26" s="31"/>
      <c r="R26" s="95"/>
      <c r="S26" s="93"/>
      <c r="T26" s="32"/>
      <c r="U26" s="87"/>
      <c r="V26" s="91"/>
      <c r="W26" s="91"/>
      <c r="X26" s="74"/>
      <c r="Y26" s="74"/>
      <c r="Z26" s="75"/>
      <c r="AA26" s="33"/>
      <c r="AB26" s="32"/>
      <c r="AC26" s="32"/>
      <c r="AD26" s="32"/>
      <c r="AE26" s="27"/>
      <c r="AF26" s="27"/>
      <c r="AG26" s="27"/>
      <c r="AH26" s="27"/>
    </row>
    <row r="27" spans="1:34" ht="15.75">
      <c r="A27" s="35" t="s">
        <v>157</v>
      </c>
      <c r="B27" s="32"/>
      <c r="C27" s="55"/>
      <c r="D27" s="55"/>
      <c r="E27" s="55"/>
      <c r="F27" s="67"/>
      <c r="G27" s="67"/>
      <c r="H27" s="68" t="e">
        <f>+E27/C27*100</f>
        <v>#DIV/0!</v>
      </c>
      <c r="I27" s="68"/>
      <c r="J27" s="69"/>
      <c r="K27" s="32"/>
      <c r="L27" s="70"/>
      <c r="M27" s="55"/>
      <c r="N27" s="70">
        <f>+L27+E27</f>
        <v>0</v>
      </c>
      <c r="O27" s="70"/>
      <c r="P27" s="70"/>
      <c r="Q27" s="333" t="e">
        <f>+N27/C27*100</f>
        <v>#DIV/0!</v>
      </c>
      <c r="R27" s="71"/>
      <c r="S27" s="72"/>
      <c r="T27" s="32"/>
      <c r="U27" s="55"/>
      <c r="V27" s="60"/>
      <c r="W27" s="60"/>
      <c r="X27" s="74" t="e">
        <f>+U27/C27*100</f>
        <v>#DIV/0!</v>
      </c>
      <c r="Y27" s="74"/>
      <c r="Z27" s="75"/>
      <c r="AA27" s="86"/>
      <c r="AB27" s="85"/>
      <c r="AC27" s="32"/>
      <c r="AD27" s="32"/>
      <c r="AE27" s="27"/>
      <c r="AF27" s="27"/>
      <c r="AG27" s="27"/>
      <c r="AH27" s="27"/>
    </row>
    <row r="28" spans="1:34" ht="15.75">
      <c r="A28" s="31"/>
      <c r="B28" s="32"/>
      <c r="C28" s="94"/>
      <c r="D28" s="94"/>
      <c r="E28" s="94"/>
      <c r="F28" s="96"/>
      <c r="G28" s="96"/>
      <c r="H28" s="97"/>
      <c r="I28" s="97"/>
      <c r="J28" s="98"/>
      <c r="K28" s="32"/>
      <c r="L28" s="94"/>
      <c r="M28" s="94"/>
      <c r="N28" s="94"/>
      <c r="O28" s="94"/>
      <c r="P28" s="94"/>
      <c r="Q28" s="97"/>
      <c r="R28" s="99"/>
      <c r="S28" s="98"/>
      <c r="T28" s="32"/>
      <c r="U28" s="94"/>
      <c r="V28" s="91"/>
      <c r="W28" s="91"/>
      <c r="X28" s="74"/>
      <c r="Y28" s="74"/>
      <c r="Z28" s="75"/>
      <c r="AA28" s="100"/>
      <c r="AB28" s="101"/>
      <c r="AC28" s="32"/>
      <c r="AD28" s="32"/>
      <c r="AE28" s="27"/>
      <c r="AF28" s="27"/>
      <c r="AG28" s="27"/>
      <c r="AH28" s="27"/>
    </row>
    <row r="29" spans="1:34" ht="15.75">
      <c r="A29" s="35" t="s">
        <v>158</v>
      </c>
      <c r="B29" s="36"/>
      <c r="C29" s="55"/>
      <c r="D29" s="55"/>
      <c r="E29" s="55"/>
      <c r="F29" s="67"/>
      <c r="G29" s="67"/>
      <c r="H29" s="68" t="e">
        <f>+E29/C29*100</f>
        <v>#DIV/0!</v>
      </c>
      <c r="I29" s="68"/>
      <c r="J29" s="69"/>
      <c r="K29" s="32"/>
      <c r="L29" s="70"/>
      <c r="M29" s="55"/>
      <c r="N29" s="70">
        <f>+L29+E29</f>
        <v>0</v>
      </c>
      <c r="O29" s="70"/>
      <c r="P29" s="70"/>
      <c r="Q29" s="333" t="e">
        <f>+N29/C29*100</f>
        <v>#DIV/0!</v>
      </c>
      <c r="R29" s="71"/>
      <c r="S29" s="72"/>
      <c r="T29" s="32"/>
      <c r="U29" s="55"/>
      <c r="V29" s="60"/>
      <c r="W29" s="60"/>
      <c r="X29" s="74" t="e">
        <f>+U29/C29*100</f>
        <v>#DIV/0!</v>
      </c>
      <c r="Y29" s="74"/>
      <c r="Z29" s="75"/>
      <c r="AA29" s="86"/>
      <c r="AB29" s="85"/>
      <c r="AC29" s="32"/>
      <c r="AD29" s="36"/>
      <c r="AE29" s="27"/>
      <c r="AF29" s="27"/>
      <c r="AG29" s="27"/>
      <c r="AH29" s="27"/>
    </row>
    <row r="30" spans="1:34" ht="15.75" hidden="1">
      <c r="A30" s="31"/>
      <c r="B30" s="32"/>
      <c r="C30" s="94"/>
      <c r="D30" s="94"/>
      <c r="E30" s="94"/>
      <c r="F30" s="96"/>
      <c r="G30" s="96"/>
      <c r="H30" s="97"/>
      <c r="I30" s="97"/>
      <c r="J30" s="98"/>
      <c r="K30" s="32"/>
      <c r="L30" s="94"/>
      <c r="M30" s="94"/>
      <c r="N30" s="94"/>
      <c r="O30" s="94"/>
      <c r="P30" s="94"/>
      <c r="Q30" s="97"/>
      <c r="R30" s="99"/>
      <c r="S30" s="98"/>
      <c r="T30" s="32"/>
      <c r="U30" s="94"/>
      <c r="V30" s="91"/>
      <c r="W30" s="91"/>
      <c r="X30" s="73"/>
      <c r="Y30" s="74"/>
      <c r="Z30" s="75"/>
      <c r="AA30" s="100"/>
      <c r="AB30" s="101"/>
      <c r="AC30" s="32"/>
      <c r="AD30" s="32"/>
      <c r="AE30" s="27"/>
      <c r="AF30" s="27"/>
      <c r="AG30" s="27"/>
      <c r="AH30" s="27"/>
    </row>
    <row r="31" spans="1:34" ht="15.75" hidden="1">
      <c r="A31" s="35" t="s">
        <v>159</v>
      </c>
      <c r="B31" s="36"/>
      <c r="C31" s="55">
        <v>2392480</v>
      </c>
      <c r="D31" s="55"/>
      <c r="E31" s="55">
        <v>2283758</v>
      </c>
      <c r="F31" s="67"/>
      <c r="G31" s="67"/>
      <c r="H31" s="68">
        <f>+E31/C31*100</f>
        <v>95.45567779040995</v>
      </c>
      <c r="I31" s="68"/>
      <c r="J31" s="69"/>
      <c r="K31" s="32"/>
      <c r="L31" s="70">
        <f>+N31-E31</f>
        <v>39321</v>
      </c>
      <c r="M31" s="55"/>
      <c r="N31" s="70">
        <v>2323079</v>
      </c>
      <c r="O31" s="70"/>
      <c r="P31" s="70"/>
      <c r="Q31" s="333">
        <f>+N31/C31*100</f>
        <v>97.09920250117034</v>
      </c>
      <c r="R31" s="71"/>
      <c r="S31" s="72"/>
      <c r="T31" s="32"/>
      <c r="U31" s="55">
        <v>90868</v>
      </c>
      <c r="V31" s="60"/>
      <c r="W31" s="60"/>
      <c r="X31" s="73">
        <f>+U31/C31*100</f>
        <v>3.798067277469404</v>
      </c>
      <c r="Y31" s="74"/>
      <c r="Z31" s="75"/>
      <c r="AA31" s="86"/>
      <c r="AB31" s="85"/>
      <c r="AC31" s="32"/>
      <c r="AD31" s="36"/>
      <c r="AE31" s="27"/>
      <c r="AF31" s="27"/>
      <c r="AG31" s="27"/>
      <c r="AH31" s="27"/>
    </row>
    <row r="32" spans="1:34" ht="15.75">
      <c r="A32" s="31"/>
      <c r="B32" s="32"/>
      <c r="C32" s="94"/>
      <c r="D32" s="94"/>
      <c r="E32" s="94"/>
      <c r="F32" s="96"/>
      <c r="G32" s="96"/>
      <c r="H32" s="97"/>
      <c r="I32" s="97"/>
      <c r="J32" s="98"/>
      <c r="K32" s="32"/>
      <c r="L32" s="94"/>
      <c r="M32" s="94"/>
      <c r="N32" s="94"/>
      <c r="O32" s="94"/>
      <c r="P32" s="94"/>
      <c r="Q32" s="99"/>
      <c r="R32" s="99"/>
      <c r="S32" s="98"/>
      <c r="T32" s="32"/>
      <c r="U32" s="94"/>
      <c r="V32" s="91"/>
      <c r="W32" s="91"/>
      <c r="X32" s="73"/>
      <c r="Y32" s="74"/>
      <c r="Z32" s="75"/>
      <c r="AA32" s="100"/>
      <c r="AB32" s="101"/>
      <c r="AC32" s="32"/>
      <c r="AD32" s="32"/>
      <c r="AE32" s="27"/>
      <c r="AF32" s="27"/>
      <c r="AG32" s="27"/>
      <c r="AH32" s="27"/>
    </row>
    <row r="33" spans="1:34" ht="15.75" hidden="1">
      <c r="A33" s="35" t="s">
        <v>160</v>
      </c>
      <c r="B33" s="36"/>
      <c r="C33" s="55">
        <v>1742654</v>
      </c>
      <c r="D33" s="55"/>
      <c r="E33" s="55">
        <v>1687406</v>
      </c>
      <c r="F33" s="67"/>
      <c r="G33" s="67"/>
      <c r="H33" s="68">
        <f>+E33/C33*100</f>
        <v>96.82966326075055</v>
      </c>
      <c r="I33" s="68"/>
      <c r="J33" s="69"/>
      <c r="K33" s="32"/>
      <c r="L33" s="70">
        <f>+N33-E33</f>
        <v>36973</v>
      </c>
      <c r="M33" s="55"/>
      <c r="N33" s="70">
        <v>1724379</v>
      </c>
      <c r="O33" s="70"/>
      <c r="P33" s="70"/>
      <c r="Q33" s="71">
        <f>+N33/C33*100</f>
        <v>98.95131219392948</v>
      </c>
      <c r="R33" s="71"/>
      <c r="S33" s="72"/>
      <c r="T33" s="32"/>
      <c r="U33" s="55">
        <v>151125</v>
      </c>
      <c r="V33" s="60"/>
      <c r="W33" s="60"/>
      <c r="X33" s="73">
        <f>+U33/C33*100</f>
        <v>8.6721173566296</v>
      </c>
      <c r="Y33" s="74"/>
      <c r="Z33" s="75"/>
      <c r="AA33" s="86"/>
      <c r="AB33" s="85"/>
      <c r="AC33" s="63"/>
      <c r="AD33" s="36"/>
      <c r="AE33" s="27"/>
      <c r="AF33" s="27"/>
      <c r="AG33" s="27"/>
      <c r="AH33" s="27"/>
    </row>
    <row r="34" spans="1:34" ht="15.75" hidden="1">
      <c r="A34" s="31"/>
      <c r="B34" s="32"/>
      <c r="C34" s="102"/>
      <c r="D34" s="96"/>
      <c r="E34" s="102"/>
      <c r="F34" s="96"/>
      <c r="G34" s="96"/>
      <c r="H34" s="99"/>
      <c r="I34" s="99"/>
      <c r="J34" s="98"/>
      <c r="K34" s="32"/>
      <c r="L34" s="102"/>
      <c r="M34" s="96"/>
      <c r="N34" s="103"/>
      <c r="O34" s="103"/>
      <c r="P34" s="103"/>
      <c r="Q34" s="99"/>
      <c r="R34" s="99"/>
      <c r="S34" s="98"/>
      <c r="T34" s="32"/>
      <c r="U34" s="104"/>
      <c r="V34" s="91"/>
      <c r="W34" s="91"/>
      <c r="X34" s="73"/>
      <c r="Y34" s="74"/>
      <c r="Z34" s="105"/>
      <c r="AA34" s="100"/>
      <c r="AB34" s="101"/>
      <c r="AC34" s="63"/>
      <c r="AD34" s="32"/>
      <c r="AE34" s="27"/>
      <c r="AF34" s="27"/>
      <c r="AG34" s="27"/>
      <c r="AH34" s="27"/>
    </row>
    <row r="35" spans="1:34" ht="15.75" hidden="1">
      <c r="A35" s="31"/>
      <c r="B35" s="32"/>
      <c r="C35" s="106"/>
      <c r="D35" s="91"/>
      <c r="E35" s="106"/>
      <c r="F35" s="91"/>
      <c r="G35" s="91"/>
      <c r="H35" s="99"/>
      <c r="I35" s="99"/>
      <c r="J35" s="98"/>
      <c r="K35" s="32"/>
      <c r="L35" s="106"/>
      <c r="M35" s="91"/>
      <c r="N35" s="107"/>
      <c r="O35" s="107"/>
      <c r="P35" s="107"/>
      <c r="Q35" s="99"/>
      <c r="R35" s="99"/>
      <c r="S35" s="98"/>
      <c r="T35" s="32"/>
      <c r="U35" s="108"/>
      <c r="V35" s="91"/>
      <c r="W35" s="91"/>
      <c r="X35" s="79"/>
      <c r="Y35" s="109"/>
      <c r="Z35" s="109"/>
      <c r="AA35" s="100"/>
      <c r="AB35" s="101"/>
      <c r="AC35" s="63"/>
      <c r="AD35" s="32"/>
      <c r="AE35" s="27"/>
      <c r="AF35" s="27"/>
      <c r="AG35" s="27"/>
      <c r="AH35" s="27"/>
    </row>
    <row r="36" spans="1:34" ht="15.75">
      <c r="A36" s="41" t="s">
        <v>584</v>
      </c>
      <c r="B36" s="41"/>
      <c r="C36" s="41"/>
      <c r="D36" s="41"/>
      <c r="E36" s="41"/>
      <c r="F36" s="36"/>
      <c r="G36" s="36"/>
      <c r="H36" s="90"/>
      <c r="I36" s="90"/>
      <c r="J36" s="89"/>
      <c r="K36" s="36"/>
      <c r="L36" s="37"/>
      <c r="M36" s="36"/>
      <c r="N36" s="35"/>
      <c r="O36" s="35"/>
      <c r="P36" s="35"/>
      <c r="Q36" s="90"/>
      <c r="R36" s="90"/>
      <c r="S36" s="89"/>
      <c r="T36" s="36"/>
      <c r="U36" s="92"/>
      <c r="V36" s="32"/>
      <c r="W36" s="32"/>
      <c r="X36" s="64"/>
      <c r="Y36" s="110"/>
      <c r="Z36" s="110"/>
      <c r="AA36" s="92"/>
      <c r="AB36" s="36"/>
      <c r="AC36" s="32"/>
      <c r="AD36" s="36"/>
      <c r="AE36" s="27"/>
      <c r="AF36" s="27"/>
      <c r="AG36" s="27"/>
      <c r="AH36" s="27"/>
    </row>
    <row r="37" spans="1:34" ht="15.75">
      <c r="A37" s="89"/>
      <c r="B37" s="36"/>
      <c r="C37" s="37"/>
      <c r="D37" s="36"/>
      <c r="E37" s="37"/>
      <c r="F37" s="36"/>
      <c r="G37" s="36"/>
      <c r="H37" s="90"/>
      <c r="I37" s="90"/>
      <c r="J37" s="89"/>
      <c r="K37" s="36"/>
      <c r="L37" s="37"/>
      <c r="M37" s="36"/>
      <c r="N37" s="35"/>
      <c r="O37" s="35"/>
      <c r="P37" s="35"/>
      <c r="Q37" s="90"/>
      <c r="R37" s="90"/>
      <c r="S37" s="89"/>
      <c r="T37" s="36"/>
      <c r="U37" s="92"/>
      <c r="V37" s="32"/>
      <c r="W37" s="32"/>
      <c r="X37" s="64"/>
      <c r="Y37" s="110"/>
      <c r="Z37" s="110"/>
      <c r="AA37" s="92"/>
      <c r="AB37" s="36"/>
      <c r="AC37" s="32"/>
      <c r="AD37" s="36"/>
      <c r="AE37" s="27"/>
      <c r="AF37" s="27"/>
      <c r="AG37" s="27"/>
      <c r="AH37" s="27"/>
    </row>
    <row r="38" spans="1:34" ht="15.75">
      <c r="A38" s="89" t="s">
        <v>161</v>
      </c>
      <c r="B38" s="41"/>
      <c r="C38" s="41"/>
      <c r="D38" s="41"/>
      <c r="E38" s="41"/>
      <c r="F38" s="41"/>
      <c r="G38" s="41"/>
      <c r="H38" s="111"/>
      <c r="I38" s="111"/>
      <c r="J38" s="112"/>
      <c r="K38" s="113"/>
      <c r="L38" s="41"/>
      <c r="M38" s="41"/>
      <c r="N38" s="114"/>
      <c r="O38" s="114"/>
      <c r="P38" s="114"/>
      <c r="Q38" s="111"/>
      <c r="R38" s="111"/>
      <c r="S38" s="112"/>
      <c r="T38" s="113"/>
      <c r="U38" s="115"/>
      <c r="V38" s="116"/>
      <c r="W38" s="116"/>
      <c r="X38" s="64"/>
      <c r="Y38" s="110"/>
      <c r="Z38" s="110"/>
      <c r="AA38" s="92"/>
      <c r="AB38" s="36"/>
      <c r="AC38" s="32"/>
      <c r="AD38" s="36"/>
      <c r="AE38" s="27"/>
      <c r="AF38" s="27"/>
      <c r="AG38" s="27"/>
      <c r="AH38" s="27"/>
    </row>
    <row r="39" spans="1:34" ht="15.75">
      <c r="A39" s="35"/>
      <c r="B39" s="36"/>
      <c r="C39" s="37"/>
      <c r="D39" s="36"/>
      <c r="E39" s="37"/>
      <c r="F39" s="36"/>
      <c r="G39" s="36"/>
      <c r="H39" s="90"/>
      <c r="I39" s="90"/>
      <c r="J39" s="89"/>
      <c r="K39" s="36"/>
      <c r="L39" s="37"/>
      <c r="M39" s="36"/>
      <c r="N39" s="35"/>
      <c r="O39" s="35"/>
      <c r="P39" s="35"/>
      <c r="Q39" s="90"/>
      <c r="R39" s="90"/>
      <c r="S39" s="89"/>
      <c r="T39" s="36"/>
      <c r="U39" s="92"/>
      <c r="V39" s="32"/>
      <c r="W39" s="32"/>
      <c r="X39" s="64"/>
      <c r="Y39" s="110"/>
      <c r="Z39" s="110"/>
      <c r="AA39" s="92"/>
      <c r="AB39" s="36"/>
      <c r="AC39" s="32"/>
      <c r="AD39" s="36"/>
      <c r="AE39" s="27"/>
      <c r="AF39" s="27"/>
      <c r="AG39" s="27"/>
      <c r="AH39" s="27"/>
    </row>
    <row r="40" spans="1:24" ht="15.75">
      <c r="A40" s="89" t="s">
        <v>457</v>
      </c>
      <c r="B40" s="89" t="s">
        <v>554</v>
      </c>
      <c r="C40" s="89"/>
      <c r="X40" s="118"/>
    </row>
    <row r="41" spans="1:24" ht="15.75">
      <c r="A41" s="89"/>
      <c r="B41" s="89" t="s">
        <v>555</v>
      </c>
      <c r="C41" s="89"/>
      <c r="X41" s="118"/>
    </row>
    <row r="42" ht="15">
      <c r="X42" s="118"/>
    </row>
    <row r="43" ht="15">
      <c r="X43" s="118"/>
    </row>
  </sheetData>
  <mergeCells count="4">
    <mergeCell ref="A1:N1"/>
    <mergeCell ref="A2:N2"/>
    <mergeCell ref="A3:N3"/>
    <mergeCell ref="X11:Y11"/>
  </mergeCells>
  <printOptions horizontalCentered="1"/>
  <pageMargins left="0.9" right="0.9" top="0.5" bottom="0.5" header="0.5" footer="0.5"/>
  <pageSetup fitToWidth="0" fitToHeight="1" horizontalDpi="600" verticalDpi="600" orientation="portrait" r:id="rId1"/>
  <headerFooter alignWithMargins="0">
    <oddFooter>&amp;C&amp;"Times New Roman,Regular"&amp;11- S&amp;P -</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N53"/>
  <sheetViews>
    <sheetView zoomScaleSheetLayoutView="100" workbookViewId="0" topLeftCell="A1">
      <selection activeCell="E28" sqref="E28"/>
    </sheetView>
  </sheetViews>
  <sheetFormatPr defaultColWidth="9.140625" defaultRowHeight="12.75"/>
  <cols>
    <col min="1" max="1" width="38.28125" style="2" customWidth="1"/>
    <col min="2" max="2" width="15.8515625" style="11" hidden="1" customWidth="1"/>
    <col min="3" max="4" width="2.7109375" style="11" customWidth="1"/>
    <col min="5" max="5" width="14.8515625" style="2" bestFit="1" customWidth="1"/>
    <col min="6" max="6" width="4.28125" style="2" customWidth="1"/>
    <col min="7" max="7" width="2.7109375" style="11" customWidth="1"/>
    <col min="8" max="8" width="3.7109375" style="2" customWidth="1"/>
    <col min="9" max="9" width="10.421875" style="2" bestFit="1" customWidth="1"/>
    <col min="10" max="10" width="3.57421875" style="2" customWidth="1"/>
    <col min="11" max="11" width="3.140625" style="2" customWidth="1"/>
    <col min="12" max="16384" width="9.140625" style="2" customWidth="1"/>
  </cols>
  <sheetData>
    <row r="1" spans="1:11" s="278" customFormat="1" ht="15.75">
      <c r="A1" s="19" t="str">
        <f>'Net Assets by Component'!A1</f>
        <v>Sample City, Ohio</v>
      </c>
      <c r="B1" s="281"/>
      <c r="C1" s="281"/>
      <c r="D1" s="281"/>
      <c r="E1" s="281"/>
      <c r="F1" s="281"/>
      <c r="G1" s="281"/>
      <c r="H1" s="281"/>
      <c r="I1" s="281"/>
      <c r="J1" s="281"/>
      <c r="K1" s="281"/>
    </row>
    <row r="2" spans="1:11" ht="15">
      <c r="A2" s="276" t="s">
        <v>585</v>
      </c>
      <c r="B2" s="274"/>
      <c r="C2" s="274"/>
      <c r="D2" s="274"/>
      <c r="E2" s="274"/>
      <c r="F2" s="274"/>
      <c r="G2" s="274"/>
      <c r="H2" s="274"/>
      <c r="I2" s="274"/>
      <c r="J2" s="274"/>
      <c r="K2" s="274"/>
    </row>
    <row r="3" spans="1:11" ht="15">
      <c r="A3" s="332" t="s">
        <v>586</v>
      </c>
      <c r="B3" s="282"/>
      <c r="C3" s="282"/>
      <c r="D3" s="282"/>
      <c r="E3" s="282"/>
      <c r="F3" s="282"/>
      <c r="G3" s="282"/>
      <c r="H3" s="282"/>
      <c r="I3" s="282"/>
      <c r="J3" s="282"/>
      <c r="K3" s="282"/>
    </row>
    <row r="4" spans="1:11" s="8" customFormat="1" ht="15.75" thickBot="1">
      <c r="A4" s="283"/>
      <c r="B4" s="283"/>
      <c r="C4" s="283"/>
      <c r="D4" s="283"/>
      <c r="E4" s="283"/>
      <c r="F4" s="283"/>
      <c r="G4" s="283"/>
      <c r="H4" s="283"/>
      <c r="I4" s="283"/>
      <c r="J4" s="283"/>
      <c r="K4" s="283"/>
    </row>
    <row r="5" spans="1:11" s="8" customFormat="1" ht="15.75" thickTop="1">
      <c r="A5" s="284"/>
      <c r="B5" s="284"/>
      <c r="C5" s="284"/>
      <c r="D5" s="284"/>
      <c r="E5" s="284"/>
      <c r="F5" s="284"/>
      <c r="G5" s="284"/>
      <c r="H5" s="284"/>
      <c r="I5" s="284"/>
      <c r="J5" s="284"/>
      <c r="K5" s="284"/>
    </row>
    <row r="6" spans="1:11" s="8" customFormat="1" ht="15">
      <c r="A6" s="284"/>
      <c r="B6" s="284"/>
      <c r="C6" s="551"/>
      <c r="D6" s="584">
        <v>2006</v>
      </c>
      <c r="E6" s="286"/>
      <c r="F6" s="285"/>
      <c r="G6" s="285"/>
      <c r="H6" s="285"/>
      <c r="I6" s="285"/>
      <c r="J6" s="285"/>
      <c r="K6" s="285"/>
    </row>
    <row r="7" spans="3:11" ht="15">
      <c r="C7" s="160"/>
      <c r="D7" s="160"/>
      <c r="E7" s="185"/>
      <c r="F7" s="185"/>
      <c r="G7" s="160"/>
      <c r="H7" s="185"/>
      <c r="I7" s="185"/>
      <c r="J7" s="185"/>
      <c r="K7" s="185"/>
    </row>
    <row r="8" spans="1:11" ht="15">
      <c r="A8" s="9"/>
      <c r="B8" s="12" t="s">
        <v>121</v>
      </c>
      <c r="C8" s="288"/>
      <c r="D8" s="287" t="s">
        <v>118</v>
      </c>
      <c r="E8" s="287"/>
      <c r="F8" s="287"/>
      <c r="G8" s="288"/>
      <c r="H8" s="287" t="s">
        <v>556</v>
      </c>
      <c r="I8" s="287"/>
      <c r="J8" s="287"/>
      <c r="K8" s="287"/>
    </row>
    <row r="9" spans="1:11" ht="15">
      <c r="A9" s="10" t="s">
        <v>122</v>
      </c>
      <c r="B9" s="10" t="s">
        <v>123</v>
      </c>
      <c r="C9" s="288"/>
      <c r="D9" s="289" t="s">
        <v>124</v>
      </c>
      <c r="E9" s="289"/>
      <c r="F9" s="289"/>
      <c r="G9" s="288"/>
      <c r="H9" s="289" t="s">
        <v>125</v>
      </c>
      <c r="I9" s="289"/>
      <c r="J9" s="289"/>
      <c r="K9" s="289"/>
    </row>
    <row r="10" spans="3:11" ht="15">
      <c r="C10" s="160"/>
      <c r="D10" s="160"/>
      <c r="E10" s="185"/>
      <c r="F10" s="185"/>
      <c r="G10" s="160"/>
      <c r="H10" s="185"/>
      <c r="I10" s="290"/>
      <c r="J10" s="290"/>
      <c r="K10" s="185"/>
    </row>
    <row r="11" spans="2:11" ht="15">
      <c r="B11" s="11" t="s">
        <v>536</v>
      </c>
      <c r="C11" s="160"/>
      <c r="D11" s="160"/>
      <c r="E11" s="15"/>
      <c r="F11" s="15"/>
      <c r="G11" s="160"/>
      <c r="H11" s="291"/>
      <c r="I11" s="292" t="e">
        <f>E11/$E$28*100</f>
        <v>#DIV/0!</v>
      </c>
      <c r="J11" s="293" t="s">
        <v>137</v>
      </c>
      <c r="K11" s="185"/>
    </row>
    <row r="12" spans="2:11" ht="15">
      <c r="B12" s="11" t="s">
        <v>127</v>
      </c>
      <c r="C12" s="160"/>
      <c r="D12" s="160"/>
      <c r="E12" s="515"/>
      <c r="F12" s="294"/>
      <c r="G12" s="160"/>
      <c r="H12" s="295"/>
      <c r="I12" s="292" t="e">
        <f aca="true" t="shared" si="0" ref="I12:I23">E12/$E$28*100</f>
        <v>#DIV/0!</v>
      </c>
      <c r="J12" s="296"/>
      <c r="K12" s="185"/>
    </row>
    <row r="13" spans="2:11" ht="15">
      <c r="B13" s="11" t="s">
        <v>533</v>
      </c>
      <c r="C13" s="160"/>
      <c r="D13" s="160"/>
      <c r="E13" s="515"/>
      <c r="F13" s="294"/>
      <c r="G13" s="160"/>
      <c r="H13" s="295"/>
      <c r="I13" s="292" t="e">
        <f t="shared" si="0"/>
        <v>#DIV/0!</v>
      </c>
      <c r="J13" s="296"/>
      <c r="K13" s="185"/>
    </row>
    <row r="14" spans="2:11" ht="15">
      <c r="B14" s="11" t="s">
        <v>534</v>
      </c>
      <c r="C14" s="160"/>
      <c r="D14" s="160"/>
      <c r="E14" s="515"/>
      <c r="F14" s="294"/>
      <c r="G14" s="160"/>
      <c r="H14" s="295"/>
      <c r="I14" s="292" t="e">
        <f t="shared" si="0"/>
        <v>#DIV/0!</v>
      </c>
      <c r="J14" s="296"/>
      <c r="K14" s="185"/>
    </row>
    <row r="15" spans="2:11" ht="15">
      <c r="B15" s="11" t="s">
        <v>535</v>
      </c>
      <c r="C15" s="160"/>
      <c r="D15" s="160"/>
      <c r="E15" s="515"/>
      <c r="F15" s="294"/>
      <c r="G15" s="160"/>
      <c r="H15" s="295"/>
      <c r="I15" s="292" t="e">
        <f t="shared" si="0"/>
        <v>#DIV/0!</v>
      </c>
      <c r="J15" s="296"/>
      <c r="K15" s="185"/>
    </row>
    <row r="16" spans="2:11" ht="15">
      <c r="B16" s="11" t="s">
        <v>132</v>
      </c>
      <c r="C16" s="160"/>
      <c r="D16" s="160"/>
      <c r="E16" s="515"/>
      <c r="F16" s="294"/>
      <c r="G16" s="160"/>
      <c r="H16" s="295"/>
      <c r="I16" s="292" t="e">
        <f t="shared" si="0"/>
        <v>#DIV/0!</v>
      </c>
      <c r="J16" s="296"/>
      <c r="K16" s="185"/>
    </row>
    <row r="17" spans="2:11" ht="15">
      <c r="B17" s="11" t="s">
        <v>531</v>
      </c>
      <c r="C17" s="160"/>
      <c r="D17" s="160"/>
      <c r="E17" s="515"/>
      <c r="F17" s="294"/>
      <c r="G17" s="160"/>
      <c r="H17" s="295"/>
      <c r="I17" s="292" t="e">
        <f t="shared" si="0"/>
        <v>#DIV/0!</v>
      </c>
      <c r="J17" s="296"/>
      <c r="K17" s="185"/>
    </row>
    <row r="18" spans="2:11" ht="15">
      <c r="B18" s="11" t="s">
        <v>532</v>
      </c>
      <c r="C18" s="160"/>
      <c r="D18" s="160"/>
      <c r="E18" s="515"/>
      <c r="F18" s="294"/>
      <c r="G18" s="160"/>
      <c r="H18" s="295"/>
      <c r="I18" s="292" t="e">
        <f t="shared" si="0"/>
        <v>#DIV/0!</v>
      </c>
      <c r="J18" s="296"/>
      <c r="K18" s="185"/>
    </row>
    <row r="19" spans="2:11" ht="15">
      <c r="B19" s="11" t="s">
        <v>133</v>
      </c>
      <c r="C19" s="160"/>
      <c r="D19" s="160"/>
      <c r="E19" s="515"/>
      <c r="F19" s="294"/>
      <c r="G19" s="160"/>
      <c r="H19" s="295"/>
      <c r="I19" s="292" t="e">
        <f t="shared" si="0"/>
        <v>#DIV/0!</v>
      </c>
      <c r="J19" s="296"/>
      <c r="K19" s="185"/>
    </row>
    <row r="20" spans="2:11" ht="15">
      <c r="B20" s="11" t="s">
        <v>136</v>
      </c>
      <c r="C20" s="160"/>
      <c r="D20" s="297"/>
      <c r="E20" s="548"/>
      <c r="F20" s="298"/>
      <c r="G20" s="160"/>
      <c r="H20" s="299"/>
      <c r="I20" s="300" t="e">
        <f t="shared" si="0"/>
        <v>#DIV/0!</v>
      </c>
      <c r="J20" s="301"/>
      <c r="K20" s="297"/>
    </row>
    <row r="21" spans="1:11" ht="15" hidden="1">
      <c r="A21" s="2" t="s">
        <v>405</v>
      </c>
      <c r="C21" s="160"/>
      <c r="D21" s="160"/>
      <c r="E21" s="515">
        <v>1696210</v>
      </c>
      <c r="F21" s="294"/>
      <c r="G21" s="160"/>
      <c r="H21" s="295"/>
      <c r="I21" s="292" t="e">
        <f t="shared" si="0"/>
        <v>#DIV/0!</v>
      </c>
      <c r="J21" s="296"/>
      <c r="K21" s="185"/>
    </row>
    <row r="22" spans="1:11" ht="15" hidden="1">
      <c r="A22" s="2" t="s">
        <v>134</v>
      </c>
      <c r="B22" s="11" t="s">
        <v>135</v>
      </c>
      <c r="C22" s="160"/>
      <c r="D22" s="160"/>
      <c r="E22" s="515">
        <f>1103420+310050+209480</f>
        <v>1622950</v>
      </c>
      <c r="F22" s="294"/>
      <c r="G22" s="160"/>
      <c r="H22" s="295"/>
      <c r="I22" s="292" t="e">
        <f t="shared" si="0"/>
        <v>#DIV/0!</v>
      </c>
      <c r="J22" s="296"/>
      <c r="K22" s="185"/>
    </row>
    <row r="23" spans="1:11" ht="15" hidden="1">
      <c r="A23" s="2" t="s">
        <v>406</v>
      </c>
      <c r="C23" s="160"/>
      <c r="D23" s="297"/>
      <c r="E23" s="548">
        <v>1477490</v>
      </c>
      <c r="F23" s="298"/>
      <c r="G23" s="160"/>
      <c r="H23" s="299"/>
      <c r="I23" s="300" t="e">
        <f t="shared" si="0"/>
        <v>#DIV/0!</v>
      </c>
      <c r="J23" s="301"/>
      <c r="K23" s="297"/>
    </row>
    <row r="24" spans="3:11" ht="15" hidden="1">
      <c r="C24" s="160"/>
      <c r="D24" s="160"/>
      <c r="E24" s="549"/>
      <c r="F24" s="302"/>
      <c r="G24" s="160"/>
      <c r="H24" s="303"/>
      <c r="I24" s="304"/>
      <c r="J24" s="304"/>
      <c r="K24" s="185"/>
    </row>
    <row r="25" spans="3:11" ht="15">
      <c r="C25" s="160"/>
      <c r="D25" s="160"/>
      <c r="E25" s="549"/>
      <c r="F25" s="302"/>
      <c r="G25" s="160"/>
      <c r="H25" s="303"/>
      <c r="I25" s="304"/>
      <c r="J25" s="304"/>
      <c r="K25" s="185"/>
    </row>
    <row r="26" spans="1:11" ht="15.75" thickBot="1">
      <c r="A26" s="2" t="s">
        <v>109</v>
      </c>
      <c r="C26" s="160"/>
      <c r="D26" s="305"/>
      <c r="E26" s="306">
        <f>SUM(E11:E20)</f>
        <v>0</v>
      </c>
      <c r="F26" s="306"/>
      <c r="G26" s="160"/>
      <c r="H26" s="307"/>
      <c r="I26" s="308" t="e">
        <f>E26/E28*100</f>
        <v>#DIV/0!</v>
      </c>
      <c r="J26" s="309" t="s">
        <v>137</v>
      </c>
      <c r="K26" s="310"/>
    </row>
    <row r="27" spans="3:11" ht="15.75" thickTop="1">
      <c r="C27" s="160"/>
      <c r="D27" s="160"/>
      <c r="E27" s="311"/>
      <c r="F27" s="311"/>
      <c r="G27" s="160"/>
      <c r="H27" s="291"/>
      <c r="I27" s="292"/>
      <c r="J27" s="293"/>
      <c r="K27" s="312"/>
    </row>
    <row r="28" spans="1:10" ht="15.75" thickBot="1">
      <c r="A28" s="2" t="s">
        <v>404</v>
      </c>
      <c r="D28" s="313"/>
      <c r="E28" s="550">
        <f>SUM('Assessed Valuations'!C14:E14)</f>
        <v>0</v>
      </c>
      <c r="F28" s="314"/>
      <c r="H28" s="11"/>
      <c r="I28" s="315"/>
      <c r="J28" s="315"/>
    </row>
    <row r="29" spans="1:11" s="8" customFormat="1" ht="15.75" thickTop="1">
      <c r="A29" s="284"/>
      <c r="B29" s="284"/>
      <c r="C29" s="284"/>
      <c r="D29" s="284"/>
      <c r="E29" s="551"/>
      <c r="F29" s="284"/>
      <c r="G29" s="284"/>
      <c r="H29" s="284"/>
      <c r="I29" s="284"/>
      <c r="J29" s="284"/>
      <c r="K29" s="284"/>
    </row>
    <row r="30" spans="1:11" s="8" customFormat="1" ht="15">
      <c r="A30" s="284"/>
      <c r="B30" s="284"/>
      <c r="C30" s="284"/>
      <c r="D30" s="585">
        <v>1997</v>
      </c>
      <c r="E30" s="286"/>
      <c r="F30" s="316"/>
      <c r="G30" s="316"/>
      <c r="H30" s="316"/>
      <c r="I30" s="316"/>
      <c r="J30" s="316"/>
      <c r="K30" s="316"/>
    </row>
    <row r="31" ht="15">
      <c r="E31" s="185"/>
    </row>
    <row r="32" spans="1:11" ht="15">
      <c r="A32" s="9"/>
      <c r="B32" s="12" t="s">
        <v>121</v>
      </c>
      <c r="C32" s="12"/>
      <c r="D32" s="275" t="s">
        <v>118</v>
      </c>
      <c r="E32" s="287"/>
      <c r="F32" s="275"/>
      <c r="G32" s="12"/>
      <c r="H32" s="275" t="s">
        <v>556</v>
      </c>
      <c r="I32" s="275"/>
      <c r="J32" s="275"/>
      <c r="K32" s="275"/>
    </row>
    <row r="33" spans="1:11" ht="15">
      <c r="A33" s="10" t="s">
        <v>122</v>
      </c>
      <c r="B33" s="10" t="s">
        <v>123</v>
      </c>
      <c r="C33" s="12"/>
      <c r="D33" s="269" t="s">
        <v>124</v>
      </c>
      <c r="E33" s="289"/>
      <c r="F33" s="269"/>
      <c r="G33" s="12"/>
      <c r="H33" s="269" t="s">
        <v>125</v>
      </c>
      <c r="I33" s="269"/>
      <c r="J33" s="269"/>
      <c r="K33" s="269"/>
    </row>
    <row r="34" spans="5:10" ht="15">
      <c r="E34" s="185"/>
      <c r="I34" s="317"/>
      <c r="J34" s="317"/>
    </row>
    <row r="35" spans="2:10" ht="15">
      <c r="B35" s="11" t="s">
        <v>126</v>
      </c>
      <c r="E35" s="15"/>
      <c r="F35" s="14"/>
      <c r="H35" s="318"/>
      <c r="I35" s="292" t="e">
        <f>E35/$E$48*100</f>
        <v>#DIV/0!</v>
      </c>
      <c r="J35" s="319" t="s">
        <v>137</v>
      </c>
    </row>
    <row r="36" spans="2:10" ht="15">
      <c r="B36" s="11" t="s">
        <v>127</v>
      </c>
      <c r="E36" s="515"/>
      <c r="F36" s="3"/>
      <c r="H36" s="320"/>
      <c r="I36" s="292" t="e">
        <f aca="true" t="shared" si="1" ref="I36:I43">E36/$E$48*100</f>
        <v>#DIV/0!</v>
      </c>
      <c r="J36" s="321"/>
    </row>
    <row r="37" spans="2:10" ht="15">
      <c r="B37" s="11" t="s">
        <v>128</v>
      </c>
      <c r="E37" s="515"/>
      <c r="F37" s="3"/>
      <c r="H37" s="320"/>
      <c r="I37" s="292" t="e">
        <f t="shared" si="1"/>
        <v>#DIV/0!</v>
      </c>
      <c r="J37" s="321"/>
    </row>
    <row r="38" spans="2:10" ht="15">
      <c r="B38" s="11" t="s">
        <v>129</v>
      </c>
      <c r="E38" s="515"/>
      <c r="F38" s="3"/>
      <c r="H38" s="320"/>
      <c r="I38" s="292" t="e">
        <f t="shared" si="1"/>
        <v>#DIV/0!</v>
      </c>
      <c r="J38" s="321"/>
    </row>
    <row r="39" spans="2:10" ht="15">
      <c r="B39" s="11" t="s">
        <v>130</v>
      </c>
      <c r="E39" s="515"/>
      <c r="F39" s="3"/>
      <c r="H39" s="320"/>
      <c r="I39" s="292" t="e">
        <f t="shared" si="1"/>
        <v>#DIV/0!</v>
      </c>
      <c r="J39" s="321"/>
    </row>
    <row r="40" spans="2:10" ht="15">
      <c r="B40" s="11" t="s">
        <v>131</v>
      </c>
      <c r="E40" s="515"/>
      <c r="F40" s="3"/>
      <c r="H40" s="320"/>
      <c r="I40" s="292" t="e">
        <f t="shared" si="1"/>
        <v>#DIV/0!</v>
      </c>
      <c r="J40" s="321"/>
    </row>
    <row r="41" spans="2:10" ht="15">
      <c r="B41" s="11" t="s">
        <v>132</v>
      </c>
      <c r="E41" s="515"/>
      <c r="F41" s="3"/>
      <c r="H41" s="320"/>
      <c r="I41" s="292" t="e">
        <f t="shared" si="1"/>
        <v>#DIV/0!</v>
      </c>
      <c r="J41" s="321"/>
    </row>
    <row r="42" spans="2:10" ht="15">
      <c r="B42" s="11" t="s">
        <v>133</v>
      </c>
      <c r="E42" s="515"/>
      <c r="F42" s="3"/>
      <c r="H42" s="320"/>
      <c r="I42" s="292" t="e">
        <f>E42/$E$48*100-0.01</f>
        <v>#DIV/0!</v>
      </c>
      <c r="J42" s="321"/>
    </row>
    <row r="43" spans="2:10" ht="15">
      <c r="B43" s="11" t="s">
        <v>135</v>
      </c>
      <c r="E43" s="515"/>
      <c r="F43" s="3"/>
      <c r="H43" s="320"/>
      <c r="I43" s="292" t="e">
        <f t="shared" si="1"/>
        <v>#DIV/0!</v>
      </c>
      <c r="J43" s="321"/>
    </row>
    <row r="44" spans="2:14" ht="15">
      <c r="B44" s="11" t="s">
        <v>136</v>
      </c>
      <c r="D44" s="322"/>
      <c r="E44" s="548"/>
      <c r="F44" s="323"/>
      <c r="H44" s="324"/>
      <c r="I44" s="300" t="e">
        <f>E44/$E$48*100</f>
        <v>#DIV/0!</v>
      </c>
      <c r="J44" s="325"/>
      <c r="K44" s="322"/>
      <c r="N44" s="2">
        <f>164+153+106+102+39+35+31+31+27+24</f>
        <v>712</v>
      </c>
    </row>
    <row r="45" spans="5:10" ht="15">
      <c r="E45" s="549"/>
      <c r="F45" s="273"/>
      <c r="H45" s="326"/>
      <c r="I45" s="327"/>
      <c r="J45" s="327"/>
    </row>
    <row r="46" spans="1:11" ht="15.75" thickBot="1">
      <c r="A46" s="2" t="s">
        <v>109</v>
      </c>
      <c r="C46" s="160"/>
      <c r="D46" s="313"/>
      <c r="E46" s="306">
        <f>SUM(E35:E45)</f>
        <v>0</v>
      </c>
      <c r="F46" s="306"/>
      <c r="G46" s="160"/>
      <c r="H46" s="328"/>
      <c r="I46" s="329" t="e">
        <f>E46/E48*100</f>
        <v>#DIV/0!</v>
      </c>
      <c r="J46" s="330" t="s">
        <v>137</v>
      </c>
      <c r="K46" s="331"/>
    </row>
    <row r="47" spans="5:10" ht="15.75" thickTop="1">
      <c r="E47" s="302"/>
      <c r="F47" s="273"/>
      <c r="H47" s="11"/>
      <c r="I47" s="315"/>
      <c r="J47" s="315"/>
    </row>
    <row r="48" spans="1:6" ht="15.75" thickBot="1">
      <c r="A48" s="2" t="s">
        <v>404</v>
      </c>
      <c r="D48" s="313"/>
      <c r="E48" s="550">
        <f>SUM('Assessed Valuations'!C32:E32)</f>
        <v>0</v>
      </c>
      <c r="F48" s="313"/>
    </row>
    <row r="49" ht="15.75" thickTop="1">
      <c r="E49" s="552"/>
    </row>
    <row r="50" ht="15">
      <c r="A50" s="2" t="s">
        <v>575</v>
      </c>
    </row>
    <row r="52" ht="15">
      <c r="A52" s="2" t="s">
        <v>587</v>
      </c>
    </row>
    <row r="53" ht="15">
      <c r="A53" s="2" t="s">
        <v>588</v>
      </c>
    </row>
  </sheetData>
  <printOptions horizontalCentered="1"/>
  <pageMargins left="0.9" right="0.9" top="0.5" bottom="0.5" header="0.5" footer="0.5"/>
  <pageSetup firstPageNumber="14" useFirstPageNumber="1" fitToHeight="1" fitToWidth="1" horizontalDpi="600" verticalDpi="600" orientation="portrait" scale="97" r:id="rId1"/>
  <headerFooter alignWithMargins="0">
    <oddFooter>&amp;C-S&amp;P-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40"/>
  <sheetViews>
    <sheetView zoomScaleSheetLayoutView="100" workbookViewId="0" topLeftCell="A1">
      <selection activeCell="A2" sqref="A2"/>
    </sheetView>
  </sheetViews>
  <sheetFormatPr defaultColWidth="9.140625" defaultRowHeight="12.75"/>
  <cols>
    <col min="1" max="1" width="11.28125" style="145" customWidth="1"/>
    <col min="2" max="3" width="1.7109375" style="145" customWidth="1"/>
    <col min="4" max="4" width="6.7109375" style="145" customWidth="1"/>
    <col min="5" max="5" width="2.00390625" style="145" customWidth="1"/>
    <col min="6" max="6" width="1.7109375" style="145" customWidth="1"/>
    <col min="7" max="7" width="11.57421875" style="145" bestFit="1" customWidth="1"/>
    <col min="8" max="8" width="1.7109375" style="145" customWidth="1"/>
    <col min="9" max="9" width="11.7109375" style="145" customWidth="1"/>
    <col min="10" max="10" width="1.7109375" style="145" customWidth="1"/>
    <col min="11" max="11" width="10.8515625" style="145" customWidth="1"/>
    <col min="12" max="12" width="0.9921875" style="145" customWidth="1"/>
    <col min="13" max="13" width="1.7109375" style="145" customWidth="1"/>
    <col min="14" max="14" width="12.00390625" style="343" customWidth="1"/>
    <col min="15" max="15" width="1.7109375" style="343" customWidth="1"/>
    <col min="16" max="16" width="9.57421875" style="145" customWidth="1"/>
    <col min="17" max="17" width="1.57421875" style="145" customWidth="1"/>
    <col min="18" max="18" width="1.7109375" style="145" customWidth="1"/>
    <col min="19" max="19" width="11.140625" style="145" customWidth="1"/>
    <col min="20" max="20" width="1.7109375" style="145" customWidth="1"/>
    <col min="21" max="21" width="9.28125" style="145" customWidth="1"/>
    <col min="22" max="22" width="1.57421875" style="145" customWidth="1"/>
    <col min="23" max="23" width="9.140625" style="145" customWidth="1"/>
    <col min="24" max="24" width="10.57421875" style="145" bestFit="1" customWidth="1"/>
    <col min="25" max="16384" width="9.140625" style="145" customWidth="1"/>
  </cols>
  <sheetData>
    <row r="1" spans="1:22" ht="15.75">
      <c r="A1" s="1" t="str">
        <f>'Net Assets by Component'!A1</f>
        <v>Sample City, Ohio</v>
      </c>
      <c r="B1" s="141"/>
      <c r="C1" s="141"/>
      <c r="D1" s="141"/>
      <c r="E1" s="141"/>
      <c r="F1" s="141"/>
      <c r="G1" s="141"/>
      <c r="H1" s="141"/>
      <c r="I1" s="141"/>
      <c r="J1" s="141"/>
      <c r="K1" s="141"/>
      <c r="L1" s="141"/>
      <c r="M1" s="141"/>
      <c r="N1" s="334"/>
      <c r="O1" s="334"/>
      <c r="P1" s="141"/>
      <c r="Q1" s="141"/>
      <c r="R1" s="141"/>
      <c r="S1" s="141"/>
      <c r="T1" s="141"/>
      <c r="U1" s="141"/>
      <c r="V1" s="141"/>
    </row>
    <row r="2" spans="1:22" ht="15">
      <c r="A2" s="147" t="s">
        <v>458</v>
      </c>
      <c r="B2" s="141"/>
      <c r="C2" s="141"/>
      <c r="D2" s="141"/>
      <c r="E2" s="141"/>
      <c r="F2" s="141"/>
      <c r="G2" s="141"/>
      <c r="H2" s="141"/>
      <c r="I2" s="141"/>
      <c r="J2" s="141"/>
      <c r="K2" s="141"/>
      <c r="L2" s="141"/>
      <c r="M2" s="141"/>
      <c r="N2" s="334"/>
      <c r="O2" s="334"/>
      <c r="P2" s="141"/>
      <c r="Q2" s="141"/>
      <c r="R2" s="141"/>
      <c r="S2" s="141"/>
      <c r="T2" s="141"/>
      <c r="U2" s="141"/>
      <c r="V2" s="141"/>
    </row>
    <row r="3" spans="1:22" ht="15">
      <c r="A3" s="147" t="s">
        <v>7</v>
      </c>
      <c r="B3" s="141"/>
      <c r="C3" s="141"/>
      <c r="D3" s="141"/>
      <c r="E3" s="141"/>
      <c r="F3" s="141"/>
      <c r="G3" s="141"/>
      <c r="H3" s="141"/>
      <c r="I3" s="141"/>
      <c r="J3" s="141"/>
      <c r="K3" s="141"/>
      <c r="L3" s="141"/>
      <c r="M3" s="141"/>
      <c r="N3" s="334"/>
      <c r="O3" s="334"/>
      <c r="P3" s="141"/>
      <c r="Q3" s="141"/>
      <c r="R3" s="141"/>
      <c r="S3" s="141"/>
      <c r="T3" s="141"/>
      <c r="U3" s="141"/>
      <c r="V3" s="141"/>
    </row>
    <row r="4" spans="1:22" ht="15.75" thickBot="1">
      <c r="A4" s="224"/>
      <c r="B4" s="225"/>
      <c r="C4" s="225"/>
      <c r="D4" s="225"/>
      <c r="E4" s="225"/>
      <c r="F4" s="225"/>
      <c r="G4" s="225"/>
      <c r="H4" s="225"/>
      <c r="I4" s="225"/>
      <c r="J4" s="225"/>
      <c r="K4" s="225"/>
      <c r="L4" s="225"/>
      <c r="M4" s="225"/>
      <c r="N4" s="335"/>
      <c r="O4" s="335"/>
      <c r="P4" s="225"/>
      <c r="Q4" s="225"/>
      <c r="R4" s="225"/>
      <c r="S4" s="225"/>
      <c r="T4" s="225"/>
      <c r="U4" s="225"/>
      <c r="V4" s="225"/>
    </row>
    <row r="5" spans="1:21" ht="15.75" thickTop="1">
      <c r="A5" s="146"/>
      <c r="B5" s="142"/>
      <c r="C5" s="142"/>
      <c r="D5" s="142"/>
      <c r="E5" s="142"/>
      <c r="F5" s="142"/>
      <c r="G5" s="142"/>
      <c r="H5" s="142"/>
      <c r="I5" s="142"/>
      <c r="J5" s="142"/>
      <c r="K5" s="142"/>
      <c r="L5" s="142"/>
      <c r="M5" s="142"/>
      <c r="N5" s="347"/>
      <c r="O5" s="347"/>
      <c r="P5" s="142"/>
      <c r="Q5" s="142"/>
      <c r="R5" s="142"/>
      <c r="S5" s="142"/>
      <c r="T5" s="142"/>
      <c r="U5" s="142"/>
    </row>
    <row r="6" spans="1:22" ht="15">
      <c r="A6" s="146"/>
      <c r="B6" s="142"/>
      <c r="C6" s="142"/>
      <c r="D6" s="142"/>
      <c r="E6" s="142"/>
      <c r="F6" s="142"/>
      <c r="G6" s="142"/>
      <c r="H6" s="142"/>
      <c r="I6" s="142"/>
      <c r="J6" s="142"/>
      <c r="K6" s="142" t="s">
        <v>193</v>
      </c>
      <c r="L6" s="142"/>
      <c r="M6" s="189"/>
      <c r="N6" s="347"/>
      <c r="O6" s="347"/>
      <c r="P6" s="142" t="s">
        <v>193</v>
      </c>
      <c r="Q6" s="142"/>
      <c r="R6" s="189"/>
      <c r="S6" s="142"/>
      <c r="T6" s="142"/>
      <c r="U6" s="142" t="s">
        <v>193</v>
      </c>
      <c r="V6" s="142"/>
    </row>
    <row r="7" spans="1:22" s="226" customFormat="1" ht="15">
      <c r="A7" s="348"/>
      <c r="B7" s="157"/>
      <c r="C7" s="157"/>
      <c r="D7" s="157"/>
      <c r="E7" s="157"/>
      <c r="F7" s="157"/>
      <c r="G7" s="157"/>
      <c r="H7" s="157"/>
      <c r="I7" s="157"/>
      <c r="J7" s="157"/>
      <c r="K7" s="142" t="s">
        <v>422</v>
      </c>
      <c r="L7" s="142"/>
      <c r="M7" s="157"/>
      <c r="N7" s="346"/>
      <c r="O7" s="346"/>
      <c r="P7" s="142" t="s">
        <v>422</v>
      </c>
      <c r="Q7" s="142"/>
      <c r="R7" s="189"/>
      <c r="S7" s="157" t="s">
        <v>153</v>
      </c>
      <c r="T7" s="157"/>
      <c r="U7" s="142" t="s">
        <v>422</v>
      </c>
      <c r="V7" s="142"/>
    </row>
    <row r="8" spans="1:22" s="226" customFormat="1" ht="15">
      <c r="A8" s="157" t="s">
        <v>147</v>
      </c>
      <c r="B8" s="157"/>
      <c r="C8" s="142" t="s">
        <v>147</v>
      </c>
      <c r="D8" s="142"/>
      <c r="E8" s="142"/>
      <c r="F8" s="157"/>
      <c r="G8" s="157" t="s">
        <v>415</v>
      </c>
      <c r="H8" s="157"/>
      <c r="I8" s="157" t="s">
        <v>416</v>
      </c>
      <c r="J8" s="157"/>
      <c r="K8" s="142" t="s">
        <v>423</v>
      </c>
      <c r="L8" s="142"/>
      <c r="M8" s="157"/>
      <c r="N8" s="346" t="s">
        <v>419</v>
      </c>
      <c r="O8" s="346"/>
      <c r="P8" s="142" t="s">
        <v>423</v>
      </c>
      <c r="Q8" s="142"/>
      <c r="R8" s="157"/>
      <c r="S8" s="157" t="s">
        <v>424</v>
      </c>
      <c r="T8" s="157"/>
      <c r="U8" s="142" t="s">
        <v>423</v>
      </c>
      <c r="V8" s="142"/>
    </row>
    <row r="9" spans="1:22" s="226" customFormat="1" ht="15">
      <c r="A9" s="266" t="s">
        <v>414</v>
      </c>
      <c r="B9" s="157"/>
      <c r="C9" s="267" t="s">
        <v>459</v>
      </c>
      <c r="D9" s="267"/>
      <c r="E9" s="267"/>
      <c r="F9" s="157"/>
      <c r="G9" s="266" t="s">
        <v>418</v>
      </c>
      <c r="H9" s="157"/>
      <c r="I9" s="266" t="s">
        <v>417</v>
      </c>
      <c r="J9" s="157"/>
      <c r="K9" s="267" t="s">
        <v>417</v>
      </c>
      <c r="L9" s="267"/>
      <c r="M9" s="157"/>
      <c r="N9" s="345" t="s">
        <v>420</v>
      </c>
      <c r="O9" s="346"/>
      <c r="P9" s="267" t="s">
        <v>420</v>
      </c>
      <c r="Q9" s="267"/>
      <c r="R9" s="157"/>
      <c r="S9" s="266" t="s">
        <v>421</v>
      </c>
      <c r="T9" s="157"/>
      <c r="U9" s="267" t="s">
        <v>421</v>
      </c>
      <c r="V9" s="267"/>
    </row>
    <row r="10" spans="1:21" s="261" customFormat="1" ht="15">
      <c r="A10" s="262"/>
      <c r="B10" s="262"/>
      <c r="C10" s="262"/>
      <c r="D10" s="262"/>
      <c r="E10" s="262"/>
      <c r="F10" s="262"/>
      <c r="G10" s="262"/>
      <c r="H10" s="262"/>
      <c r="I10" s="262"/>
      <c r="J10" s="262"/>
      <c r="K10" s="262"/>
      <c r="L10" s="262"/>
      <c r="M10" s="262"/>
      <c r="N10" s="336"/>
      <c r="O10" s="336"/>
      <c r="P10" s="262"/>
      <c r="Q10" s="262"/>
      <c r="R10" s="262"/>
      <c r="S10" s="262"/>
      <c r="T10" s="262"/>
      <c r="U10" s="262"/>
    </row>
    <row r="11" spans="1:24" s="513" customFormat="1" ht="15">
      <c r="A11" s="513">
        <v>2006</v>
      </c>
      <c r="B11" s="263"/>
      <c r="C11" s="263"/>
      <c r="D11" s="598"/>
      <c r="E11" s="598"/>
      <c r="F11" s="263"/>
      <c r="G11" s="164">
        <f>I11+N11+S11</f>
        <v>0</v>
      </c>
      <c r="H11" s="263"/>
      <c r="I11" s="531"/>
      <c r="J11" s="263"/>
      <c r="K11" s="598" t="e">
        <f>SUM(I11/G11)</f>
        <v>#DIV/0!</v>
      </c>
      <c r="L11" s="598"/>
      <c r="M11" s="263"/>
      <c r="N11" s="531"/>
      <c r="O11" s="532"/>
      <c r="P11" s="598" t="e">
        <f>SUM(N11/G11)</f>
        <v>#DIV/0!</v>
      </c>
      <c r="Q11" s="598"/>
      <c r="R11" s="263"/>
      <c r="S11" s="531"/>
      <c r="T11" s="263"/>
      <c r="U11" s="598" t="e">
        <f>SUM(S11/G11)</f>
        <v>#DIV/0!</v>
      </c>
      <c r="V11" s="598"/>
      <c r="X11" s="497" t="e">
        <f>(G11-G13)/G13</f>
        <v>#DIV/0!</v>
      </c>
    </row>
    <row r="12" spans="2:21" s="261" customFormat="1" ht="15">
      <c r="B12" s="262"/>
      <c r="C12" s="262"/>
      <c r="D12" s="530"/>
      <c r="E12" s="262"/>
      <c r="F12" s="262"/>
      <c r="G12" s="262"/>
      <c r="H12" s="262"/>
      <c r="I12" s="262"/>
      <c r="J12" s="262"/>
      <c r="K12" s="262"/>
      <c r="L12" s="262"/>
      <c r="M12" s="262"/>
      <c r="N12" s="262"/>
      <c r="O12" s="336"/>
      <c r="P12" s="262"/>
      <c r="Q12" s="262"/>
      <c r="R12" s="262"/>
      <c r="S12" s="262"/>
      <c r="T12" s="262"/>
      <c r="U12" s="262"/>
    </row>
    <row r="13" spans="1:25" s="140" customFormat="1" ht="15">
      <c r="A13" s="349">
        <v>2005</v>
      </c>
      <c r="D13" s="351"/>
      <c r="E13" s="352"/>
      <c r="F13" s="337"/>
      <c r="G13" s="167">
        <f>I13+N13+S13</f>
        <v>0</v>
      </c>
      <c r="H13" s="164"/>
      <c r="I13" s="167"/>
      <c r="J13" s="338"/>
      <c r="K13" s="351" t="e">
        <f>SUM(I13/G13)*100</f>
        <v>#DIV/0!</v>
      </c>
      <c r="L13" s="352"/>
      <c r="M13" s="337"/>
      <c r="N13" s="167"/>
      <c r="O13" s="338"/>
      <c r="P13" s="351" t="e">
        <f>SUM(N13/G13)*100</f>
        <v>#DIV/0!</v>
      </c>
      <c r="Q13" s="352"/>
      <c r="R13" s="337"/>
      <c r="S13" s="167"/>
      <c r="T13" s="338"/>
      <c r="U13" s="351" t="e">
        <f>SUM(S13/G13)*100</f>
        <v>#DIV/0!</v>
      </c>
      <c r="V13" s="353"/>
      <c r="X13" s="497" t="e">
        <f>(G13-G15)/G15</f>
        <v>#DIV/0!</v>
      </c>
      <c r="Y13" s="164"/>
    </row>
    <row r="14" spans="1:22" s="140" customFormat="1" ht="15">
      <c r="A14" s="262"/>
      <c r="D14" s="563"/>
      <c r="E14" s="352"/>
      <c r="F14" s="337"/>
      <c r="G14" s="164"/>
      <c r="H14" s="164"/>
      <c r="I14" s="164"/>
      <c r="J14" s="338"/>
      <c r="K14" s="352"/>
      <c r="L14" s="352"/>
      <c r="M14" s="337"/>
      <c r="N14" s="164"/>
      <c r="O14" s="338"/>
      <c r="P14" s="352"/>
      <c r="Q14" s="352"/>
      <c r="R14" s="337"/>
      <c r="S14" s="164"/>
      <c r="T14" s="338"/>
      <c r="U14" s="352"/>
      <c r="V14" s="353"/>
    </row>
    <row r="15" spans="1:24" ht="15">
      <c r="A15" s="349">
        <v>2004</v>
      </c>
      <c r="D15" s="351"/>
      <c r="E15" s="351"/>
      <c r="F15" s="339"/>
      <c r="G15" s="168">
        <f>I15+N15+S15</f>
        <v>0</v>
      </c>
      <c r="H15" s="168"/>
      <c r="I15" s="168"/>
      <c r="J15" s="341"/>
      <c r="K15" s="351" t="e">
        <f>SUM(I15/G15)*100</f>
        <v>#DIV/0!</v>
      </c>
      <c r="L15" s="351"/>
      <c r="M15" s="339"/>
      <c r="N15" s="168"/>
      <c r="O15" s="341"/>
      <c r="P15" s="351" t="e">
        <f>SUM(N15/G15)*100</f>
        <v>#DIV/0!</v>
      </c>
      <c r="Q15" s="351"/>
      <c r="R15" s="339"/>
      <c r="S15" s="168"/>
      <c r="T15" s="341"/>
      <c r="U15" s="351" t="e">
        <f>SUM(S15/G15)*100</f>
        <v>#DIV/0!</v>
      </c>
      <c r="X15" s="497" t="e">
        <f>(G15-G17)/G17</f>
        <v>#DIV/0!</v>
      </c>
    </row>
    <row r="16" spans="1:21" ht="15">
      <c r="A16" s="349"/>
      <c r="D16" s="351"/>
      <c r="E16" s="351"/>
      <c r="F16" s="339"/>
      <c r="G16" s="168"/>
      <c r="H16" s="168"/>
      <c r="I16" s="168"/>
      <c r="J16" s="341"/>
      <c r="K16" s="351"/>
      <c r="L16" s="351"/>
      <c r="M16" s="339"/>
      <c r="N16" s="168"/>
      <c r="O16" s="341"/>
      <c r="P16" s="351"/>
      <c r="Q16" s="351"/>
      <c r="R16" s="339"/>
      <c r="S16" s="168"/>
      <c r="T16" s="341"/>
      <c r="U16" s="351"/>
    </row>
    <row r="17" spans="1:24" ht="15">
      <c r="A17" s="226">
        <v>2003</v>
      </c>
      <c r="D17" s="351"/>
      <c r="E17" s="351"/>
      <c r="F17" s="339"/>
      <c r="G17" s="168">
        <f>I17+N17+S17</f>
        <v>0</v>
      </c>
      <c r="H17" s="168"/>
      <c r="I17" s="168"/>
      <c r="J17" s="341"/>
      <c r="K17" s="351" t="e">
        <f aca="true" t="shared" si="0" ref="K17:K29">SUM(I17/G17)*100</f>
        <v>#DIV/0!</v>
      </c>
      <c r="L17" s="351"/>
      <c r="M17" s="339"/>
      <c r="N17" s="168"/>
      <c r="O17" s="341"/>
      <c r="P17" s="351" t="e">
        <f aca="true" t="shared" si="1" ref="P17:P29">SUM(N17/G17)*100</f>
        <v>#DIV/0!</v>
      </c>
      <c r="Q17" s="351"/>
      <c r="R17" s="339"/>
      <c r="S17" s="168"/>
      <c r="T17" s="341"/>
      <c r="U17" s="351" t="e">
        <f aca="true" t="shared" si="2" ref="U17:U29">SUM(S17/G17)*100</f>
        <v>#DIV/0!</v>
      </c>
      <c r="X17" s="497" t="e">
        <f>(G17-G19)/G19</f>
        <v>#DIV/0!</v>
      </c>
    </row>
    <row r="18" spans="1:21" ht="15">
      <c r="A18" s="226"/>
      <c r="D18" s="351"/>
      <c r="E18" s="351"/>
      <c r="F18" s="339"/>
      <c r="G18" s="168"/>
      <c r="H18" s="168"/>
      <c r="I18" s="168"/>
      <c r="J18" s="341"/>
      <c r="K18" s="351"/>
      <c r="L18" s="351"/>
      <c r="M18" s="339"/>
      <c r="N18" s="168"/>
      <c r="O18" s="341"/>
      <c r="P18" s="351"/>
      <c r="Q18" s="351"/>
      <c r="R18" s="339"/>
      <c r="S18" s="168"/>
      <c r="T18" s="341"/>
      <c r="U18" s="351"/>
    </row>
    <row r="19" spans="1:24" ht="15">
      <c r="A19" s="226">
        <v>2002</v>
      </c>
      <c r="D19" s="351"/>
      <c r="E19" s="351"/>
      <c r="F19" s="339"/>
      <c r="G19" s="168">
        <f>I19+N19+S19</f>
        <v>0</v>
      </c>
      <c r="H19" s="168"/>
      <c r="I19" s="168"/>
      <c r="J19" s="341"/>
      <c r="K19" s="351" t="e">
        <f t="shared" si="0"/>
        <v>#DIV/0!</v>
      </c>
      <c r="L19" s="351"/>
      <c r="M19" s="339"/>
      <c r="N19" s="168"/>
      <c r="O19" s="341"/>
      <c r="P19" s="351" t="e">
        <f t="shared" si="1"/>
        <v>#DIV/0!</v>
      </c>
      <c r="Q19" s="351"/>
      <c r="R19" s="339"/>
      <c r="S19" s="168"/>
      <c r="T19" s="341"/>
      <c r="U19" s="351" t="e">
        <f t="shared" si="2"/>
        <v>#DIV/0!</v>
      </c>
      <c r="X19" s="497" t="e">
        <f>(G19-G21)/G21</f>
        <v>#DIV/0!</v>
      </c>
    </row>
    <row r="20" spans="1:21" ht="15">
      <c r="A20" s="226"/>
      <c r="D20" s="351"/>
      <c r="E20" s="351"/>
      <c r="F20" s="339"/>
      <c r="G20" s="168"/>
      <c r="H20" s="168"/>
      <c r="I20" s="168"/>
      <c r="J20" s="341"/>
      <c r="K20" s="351"/>
      <c r="L20" s="351"/>
      <c r="M20" s="339"/>
      <c r="N20" s="168"/>
      <c r="O20" s="341"/>
      <c r="P20" s="351"/>
      <c r="Q20" s="351"/>
      <c r="R20" s="339"/>
      <c r="S20" s="168"/>
      <c r="T20" s="341"/>
      <c r="U20" s="351"/>
    </row>
    <row r="21" spans="1:24" ht="15">
      <c r="A21" s="226">
        <v>2001</v>
      </c>
      <c r="D21" s="351"/>
      <c r="E21" s="351"/>
      <c r="F21" s="339"/>
      <c r="G21" s="168">
        <f>I21+N21+S21</f>
        <v>0</v>
      </c>
      <c r="H21" s="168"/>
      <c r="I21" s="168"/>
      <c r="J21" s="341"/>
      <c r="K21" s="351" t="e">
        <f t="shared" si="0"/>
        <v>#DIV/0!</v>
      </c>
      <c r="L21" s="351"/>
      <c r="M21" s="339"/>
      <c r="N21" s="168"/>
      <c r="O21" s="341"/>
      <c r="P21" s="351" t="e">
        <f t="shared" si="1"/>
        <v>#DIV/0!</v>
      </c>
      <c r="Q21" s="351"/>
      <c r="R21" s="339"/>
      <c r="S21" s="168"/>
      <c r="T21" s="341"/>
      <c r="U21" s="351" t="e">
        <f t="shared" si="2"/>
        <v>#DIV/0!</v>
      </c>
      <c r="X21" s="497" t="e">
        <f>(G21-G23)/G23</f>
        <v>#DIV/0!</v>
      </c>
    </row>
    <row r="22" spans="1:21" ht="15">
      <c r="A22" s="226"/>
      <c r="D22" s="351"/>
      <c r="E22" s="351"/>
      <c r="F22" s="339"/>
      <c r="G22" s="168"/>
      <c r="H22" s="168"/>
      <c r="I22" s="168"/>
      <c r="J22" s="341"/>
      <c r="K22" s="351"/>
      <c r="L22" s="351"/>
      <c r="M22" s="339"/>
      <c r="N22" s="168"/>
      <c r="O22" s="341"/>
      <c r="P22" s="351"/>
      <c r="Q22" s="351"/>
      <c r="R22" s="339"/>
      <c r="S22" s="168"/>
      <c r="T22" s="341"/>
      <c r="U22" s="351"/>
    </row>
    <row r="23" spans="1:24" ht="15">
      <c r="A23" s="226">
        <v>2000</v>
      </c>
      <c r="D23" s="351"/>
      <c r="E23" s="351"/>
      <c r="F23" s="342"/>
      <c r="G23" s="168">
        <f>I23+N23+S23</f>
        <v>0</v>
      </c>
      <c r="H23" s="168"/>
      <c r="I23" s="168"/>
      <c r="J23" s="341"/>
      <c r="K23" s="351" t="e">
        <f t="shared" si="0"/>
        <v>#DIV/0!</v>
      </c>
      <c r="L23" s="351"/>
      <c r="M23" s="339"/>
      <c r="N23" s="168"/>
      <c r="O23" s="341"/>
      <c r="P23" s="351" t="e">
        <f t="shared" si="1"/>
        <v>#DIV/0!</v>
      </c>
      <c r="Q23" s="351"/>
      <c r="R23" s="339"/>
      <c r="S23" s="168"/>
      <c r="T23" s="341"/>
      <c r="U23" s="351" t="e">
        <f t="shared" si="2"/>
        <v>#DIV/0!</v>
      </c>
      <c r="X23" s="497" t="e">
        <f>(G23-G25)/G25</f>
        <v>#DIV/0!</v>
      </c>
    </row>
    <row r="24" spans="1:21" ht="15">
      <c r="A24" s="226"/>
      <c r="D24" s="351"/>
      <c r="E24" s="351"/>
      <c r="F24" s="342"/>
      <c r="G24" s="168"/>
      <c r="H24" s="168"/>
      <c r="I24" s="168"/>
      <c r="J24" s="341"/>
      <c r="K24" s="351"/>
      <c r="L24" s="351"/>
      <c r="M24" s="339"/>
      <c r="N24" s="168"/>
      <c r="O24" s="341"/>
      <c r="P24" s="351"/>
      <c r="Q24" s="351"/>
      <c r="R24" s="339"/>
      <c r="S24" s="168"/>
      <c r="T24" s="341"/>
      <c r="U24" s="351"/>
    </row>
    <row r="25" spans="1:24" ht="15">
      <c r="A25" s="226">
        <v>1999</v>
      </c>
      <c r="D25" s="351"/>
      <c r="E25" s="351"/>
      <c r="F25" s="342"/>
      <c r="G25" s="168">
        <f>I25+N25+S25</f>
        <v>0</v>
      </c>
      <c r="H25" s="168"/>
      <c r="I25" s="168"/>
      <c r="J25" s="341"/>
      <c r="K25" s="351" t="e">
        <f t="shared" si="0"/>
        <v>#DIV/0!</v>
      </c>
      <c r="L25" s="351"/>
      <c r="M25" s="339"/>
      <c r="N25" s="168"/>
      <c r="O25" s="341"/>
      <c r="P25" s="351" t="e">
        <f t="shared" si="1"/>
        <v>#DIV/0!</v>
      </c>
      <c r="Q25" s="351"/>
      <c r="R25" s="339"/>
      <c r="S25" s="168"/>
      <c r="T25" s="341"/>
      <c r="U25" s="351" t="e">
        <f t="shared" si="2"/>
        <v>#DIV/0!</v>
      </c>
      <c r="X25" s="497" t="e">
        <f>(G25-G27)/G27</f>
        <v>#DIV/0!</v>
      </c>
    </row>
    <row r="26" spans="1:21" ht="15">
      <c r="A26" s="226"/>
      <c r="D26" s="351"/>
      <c r="E26" s="351"/>
      <c r="F26" s="342"/>
      <c r="G26" s="168"/>
      <c r="H26" s="168"/>
      <c r="I26" s="168"/>
      <c r="J26" s="341"/>
      <c r="K26" s="351"/>
      <c r="L26" s="351"/>
      <c r="M26" s="339"/>
      <c r="N26" s="168"/>
      <c r="O26" s="341"/>
      <c r="P26" s="351"/>
      <c r="Q26" s="351"/>
      <c r="R26" s="339"/>
      <c r="S26" s="168"/>
      <c r="T26" s="341"/>
      <c r="U26" s="351"/>
    </row>
    <row r="27" spans="1:24" ht="15">
      <c r="A27" s="226">
        <v>1998</v>
      </c>
      <c r="D27" s="351"/>
      <c r="E27" s="351"/>
      <c r="F27" s="342"/>
      <c r="G27" s="168">
        <f>I27+N27+S27</f>
        <v>0</v>
      </c>
      <c r="H27" s="168"/>
      <c r="I27" s="168"/>
      <c r="J27" s="341"/>
      <c r="K27" s="351" t="e">
        <f t="shared" si="0"/>
        <v>#DIV/0!</v>
      </c>
      <c r="L27" s="351"/>
      <c r="M27" s="339"/>
      <c r="N27" s="168"/>
      <c r="O27" s="341"/>
      <c r="P27" s="351" t="e">
        <f t="shared" si="1"/>
        <v>#DIV/0!</v>
      </c>
      <c r="Q27" s="351"/>
      <c r="R27" s="339"/>
      <c r="S27" s="168"/>
      <c r="T27" s="341"/>
      <c r="U27" s="351" t="e">
        <f t="shared" si="2"/>
        <v>#DIV/0!</v>
      </c>
      <c r="X27" s="497" t="e">
        <f>(G27-G29)/G29</f>
        <v>#DIV/0!</v>
      </c>
    </row>
    <row r="28" spans="1:21" ht="15">
      <c r="A28" s="226"/>
      <c r="D28" s="351"/>
      <c r="E28" s="351"/>
      <c r="F28" s="342"/>
      <c r="G28" s="168"/>
      <c r="H28" s="168"/>
      <c r="I28" s="168"/>
      <c r="J28" s="341"/>
      <c r="K28" s="351"/>
      <c r="L28" s="351"/>
      <c r="M28" s="339"/>
      <c r="N28" s="168"/>
      <c r="O28" s="341"/>
      <c r="P28" s="351"/>
      <c r="Q28" s="351"/>
      <c r="R28" s="339"/>
      <c r="S28" s="168"/>
      <c r="T28" s="341"/>
      <c r="U28" s="351"/>
    </row>
    <row r="29" spans="1:24" ht="15">
      <c r="A29" s="226">
        <v>1997</v>
      </c>
      <c r="D29" s="351"/>
      <c r="E29" s="351"/>
      <c r="F29" s="342"/>
      <c r="G29" s="168">
        <f>I29+N29+S29</f>
        <v>0</v>
      </c>
      <c r="H29" s="168"/>
      <c r="I29" s="168"/>
      <c r="J29" s="341"/>
      <c r="K29" s="351" t="e">
        <f t="shared" si="0"/>
        <v>#DIV/0!</v>
      </c>
      <c r="L29" s="351"/>
      <c r="M29" s="339"/>
      <c r="N29" s="168"/>
      <c r="O29" s="341"/>
      <c r="P29" s="351" t="e">
        <f t="shared" si="1"/>
        <v>#DIV/0!</v>
      </c>
      <c r="Q29" s="351"/>
      <c r="R29" s="339"/>
      <c r="S29" s="168"/>
      <c r="T29" s="341"/>
      <c r="U29" s="351" t="e">
        <f t="shared" si="2"/>
        <v>#DIV/0!</v>
      </c>
      <c r="X29" s="497" t="e">
        <f>(G29-G31)/G31</f>
        <v>#DIV/0!</v>
      </c>
    </row>
    <row r="30" spans="1:21" ht="15">
      <c r="A30" s="226"/>
      <c r="D30" s="354"/>
      <c r="E30" s="351"/>
      <c r="F30" s="342"/>
      <c r="G30" s="168"/>
      <c r="H30" s="168"/>
      <c r="I30" s="168"/>
      <c r="J30" s="341"/>
      <c r="K30" s="351"/>
      <c r="L30" s="351"/>
      <c r="M30" s="339"/>
      <c r="N30" s="168"/>
      <c r="O30" s="341"/>
      <c r="P30" s="351"/>
      <c r="Q30" s="351"/>
      <c r="R30" s="339"/>
      <c r="S30" s="168"/>
      <c r="T30" s="341"/>
      <c r="U30" s="351"/>
    </row>
    <row r="31" spans="9:20" ht="15">
      <c r="I31" s="168"/>
      <c r="J31" s="341"/>
      <c r="K31" s="339"/>
      <c r="L31" s="339"/>
      <c r="M31" s="339"/>
      <c r="N31" s="168"/>
      <c r="O31" s="341"/>
      <c r="P31" s="339"/>
      <c r="Q31" s="339"/>
      <c r="R31" s="339"/>
      <c r="S31" s="168"/>
      <c r="T31" s="341"/>
    </row>
    <row r="32" spans="1:20" ht="15">
      <c r="A32" s="264" t="s">
        <v>182</v>
      </c>
      <c r="B32" s="145" t="s">
        <v>589</v>
      </c>
      <c r="I32" s="168"/>
      <c r="J32" s="341"/>
      <c r="K32" s="339"/>
      <c r="L32" s="339"/>
      <c r="M32" s="339"/>
      <c r="N32" s="168"/>
      <c r="O32" s="341"/>
      <c r="P32" s="339"/>
      <c r="Q32" s="339"/>
      <c r="R32" s="339"/>
      <c r="S32" s="168"/>
      <c r="T32" s="341"/>
    </row>
    <row r="33" spans="1:20" ht="15">
      <c r="A33" s="264"/>
      <c r="I33" s="168"/>
      <c r="J33" s="341"/>
      <c r="K33" s="339"/>
      <c r="L33" s="339"/>
      <c r="M33" s="339"/>
      <c r="N33" s="168"/>
      <c r="O33" s="341"/>
      <c r="P33" s="339"/>
      <c r="Q33" s="339"/>
      <c r="R33" s="339"/>
      <c r="S33" s="168"/>
      <c r="T33" s="341"/>
    </row>
    <row r="34" spans="1:20" ht="15">
      <c r="A34" s="264" t="s">
        <v>460</v>
      </c>
      <c r="B34" s="145" t="s">
        <v>591</v>
      </c>
      <c r="I34" s="168"/>
      <c r="J34" s="341"/>
      <c r="K34" s="339"/>
      <c r="L34" s="339"/>
      <c r="M34" s="339"/>
      <c r="N34" s="168"/>
      <c r="O34" s="341"/>
      <c r="P34" s="339"/>
      <c r="Q34" s="339"/>
      <c r="R34" s="339"/>
      <c r="S34" s="168"/>
      <c r="T34" s="341"/>
    </row>
    <row r="35" spans="9:20" ht="15">
      <c r="I35" s="168"/>
      <c r="J35" s="341"/>
      <c r="K35" s="339"/>
      <c r="L35" s="339"/>
      <c r="M35" s="339"/>
      <c r="N35" s="168"/>
      <c r="O35" s="341"/>
      <c r="P35" s="339"/>
      <c r="Q35" s="339"/>
      <c r="R35" s="339"/>
      <c r="S35" s="168"/>
      <c r="T35" s="341"/>
    </row>
    <row r="36" spans="1:15" ht="15">
      <c r="A36" s="226" t="s">
        <v>457</v>
      </c>
      <c r="B36" s="145" t="s">
        <v>590</v>
      </c>
      <c r="N36" s="145"/>
      <c r="O36" s="145"/>
    </row>
    <row r="37" spans="9:20" ht="15">
      <c r="I37" s="341"/>
      <c r="J37" s="341"/>
      <c r="K37" s="339"/>
      <c r="L37" s="339"/>
      <c r="M37" s="339"/>
      <c r="N37" s="341"/>
      <c r="O37" s="341"/>
      <c r="P37" s="339"/>
      <c r="Q37" s="339"/>
      <c r="R37" s="339"/>
      <c r="S37" s="341"/>
      <c r="T37" s="341"/>
    </row>
    <row r="38" spans="9:20" ht="15">
      <c r="I38" s="341"/>
      <c r="J38" s="341"/>
      <c r="K38" s="339"/>
      <c r="L38" s="339"/>
      <c r="M38" s="339"/>
      <c r="N38" s="341"/>
      <c r="O38" s="341"/>
      <c r="S38" s="341"/>
      <c r="T38" s="341"/>
    </row>
    <row r="39" spans="11:15" ht="15">
      <c r="K39" s="339"/>
      <c r="L39" s="339"/>
      <c r="M39" s="339"/>
      <c r="N39" s="341"/>
      <c r="O39" s="341"/>
    </row>
    <row r="40" spans="14:15" ht="15">
      <c r="N40" s="341"/>
      <c r="O40" s="341"/>
    </row>
  </sheetData>
  <mergeCells count="4">
    <mergeCell ref="D11:E11"/>
    <mergeCell ref="K11:L11"/>
    <mergeCell ref="U11:V11"/>
    <mergeCell ref="P11:Q11"/>
  </mergeCells>
  <printOptions horizontalCentered="1"/>
  <pageMargins left="0.9" right="0.9" top="0.5" bottom="0.5" header="0.5" footer="0.5"/>
  <pageSetup fitToHeight="1" fitToWidth="1" horizontalDpi="600" verticalDpi="600" orientation="portrait" scale="75" r:id="rId2"/>
  <headerFooter alignWithMargins="0">
    <oddFooter>&amp;C&amp;"Times New Roman,Regular"&amp;11- S&amp;P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stat tables</dc:title>
  <dc:subject/>
  <dc:creator>Auditor of State of Ohio </dc:creator>
  <cp:keywords/>
  <dc:description/>
  <cp:lastModifiedBy>Timothy S. Morgan</cp:lastModifiedBy>
  <cp:lastPrinted>2007-02-01T17:15:09Z</cp:lastPrinted>
  <dcterms:created xsi:type="dcterms:W3CDTF">2004-08-09T19:44:15Z</dcterms:created>
  <dcterms:modified xsi:type="dcterms:W3CDTF">2008-05-22T14:28:53Z</dcterms:modified>
  <cp:category/>
  <cp:version/>
  <cp:contentType/>
  <cp:contentStatus/>
</cp:coreProperties>
</file>